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/>
  <xr:revisionPtr revIDLastSave="0" documentId="13_ncr:1_{7F48E0F4-6D8E-4967-B558-9025DC7928FD}" xr6:coauthVersionLast="47" xr6:coauthVersionMax="47" xr10:uidLastSave="{00000000-0000-0000-0000-000000000000}"/>
  <bookViews>
    <workbookView xWindow="12195" yWindow="21480" windowWidth="29040" windowHeight="17520" tabRatio="814" xr2:uid="{48D90728-61D8-410D-B77C-024E7620FC27}"/>
  </bookViews>
  <sheets>
    <sheet name="Įvadas" sheetId="12" r:id="rId1"/>
    <sheet name="Bendra informacija" sheetId="10" r:id="rId2"/>
    <sheet name="VandensStebėsenaMėginiai" sheetId="6" r:id="rId3"/>
    <sheet name="VandensStebėsenaRodikliai" sheetId="8" r:id="rId4"/>
    <sheet name="VeiklosStebėsenaMėginiai" sheetId="14" r:id="rId5"/>
    <sheet name="VeiklosStebėsenaRodikliai" sheetId="13" r:id="rId6"/>
    <sheet name="Rodikliai" sheetId="3" state="hidden" r:id="rId7"/>
    <sheet name="_tarpinės" sheetId="9" state="hidden" r:id="rId8"/>
    <sheet name="Rodikliai (vandens)" sheetId="15" r:id="rId9"/>
    <sheet name="Rodikliai (veiklos)" sheetId="16" r:id="rId10"/>
    <sheet name="Dažnumo grupės" sheetId="4" r:id="rId11"/>
    <sheet name="Vandens ruošimas" sheetId="5" r:id="rId12"/>
  </sheets>
  <definedNames>
    <definedName name="DeklarMetai">'Bendra informacija'!$C$7</definedName>
    <definedName name="DeklarTeritorija">'Bendra informacija'!$C$13</definedName>
    <definedName name="GVTOT">'Bendra informacija'!$C$14</definedName>
    <definedName name="GVTS">'Bendra informacija'!$C$12</definedName>
    <definedName name="GyvSkaicius">'Bendra informacija'!$C$15</definedName>
    <definedName name="JAKodas">'Bendra informacija'!$C$9</definedName>
    <definedName name="JAPavad">'Bendra informacija'!$C$8</definedName>
    <definedName name="KontaktEmail">'Bendra informacija'!$F$10</definedName>
    <definedName name="KontaktPareigos">'Bendra informacija'!$F$8</definedName>
    <definedName name="KontaktTelNr">'Bendra informacija'!$F$9</definedName>
    <definedName name="KontaktVardas">'Bendra informacija'!$F$7</definedName>
    <definedName name="KontTvirtData">'Bendra informacija'!$F$15</definedName>
    <definedName name="KontTvirtNr">'Bendra informacija'!$F$16</definedName>
    <definedName name="KontTvirtPareigos">'Bendra informacija'!$F$14</definedName>
    <definedName name="KontTvirtVardas">'Bendra informacija'!$F$13</definedName>
    <definedName name="PlanGrA">VandensStebėsenaMėginiai!$D$7</definedName>
    <definedName name="PlanGrANote">VandensStebėsenaMėginiai!$E$7</definedName>
    <definedName name="PlanGrB">VandensStebėsenaMėginiai!$D$8</definedName>
    <definedName name="PlanGrBNote">VandensStebėsenaMėginiai!$E$8</definedName>
    <definedName name="PlanGrDr">VeiklosStebėsenaMėginiai!$D$7</definedName>
    <definedName name="PlanGrDrNote">VeiklosStebėsenaMėginiai!$E$7</definedName>
    <definedName name="PlanGrRad">VandensStebėsenaMėginiai!$D$9</definedName>
    <definedName name="PlanGrRadNote">VandensStebėsenaMėginiai!$E$9</definedName>
    <definedName name="_xlnm.Print_Titles" localSheetId="2">VandensStebėsenaMėginiai!$13:$13</definedName>
    <definedName name="_xlnm.Print_Titles" localSheetId="3">VandensStebėsenaRodikliai!$6:$6</definedName>
    <definedName name="_xlnm.Print_Titles" localSheetId="4">VeiklosStebėsenaMėginiai!$11:$11</definedName>
    <definedName name="_xlnm.Print_Titles" localSheetId="5">VeiklosStebėsenaRodikliai!$6:$6</definedName>
    <definedName name="ReikGrA">VandensStebėsenaMėginiai!$C$7</definedName>
    <definedName name="ReikGrB">VandensStebėsenaMėginiai!$C$8</definedName>
    <definedName name="ReikGrDr">VeiklosStebėsenaMėginiai!$C$7</definedName>
    <definedName name="ReikGrRad">VandensStebėsenaMėginiai!$C$9</definedName>
    <definedName name="Ruos0">'Bendra informacija'!$C$26</definedName>
    <definedName name="Ruos1">'Bendra informacija'!$C$19</definedName>
    <definedName name="Ruos2">'Bendra informacija'!$C$20</definedName>
    <definedName name="Ruos3">'Bendra informacija'!$C$21</definedName>
    <definedName name="Ruos4">'Bendra informacija'!$C$22</definedName>
    <definedName name="Ruos5">'Bendra informacija'!$C$23</definedName>
    <definedName name="Ruos6">'Bendra informacija'!$C$24</definedName>
    <definedName name="Ruos7">'Bendra informacija'!$C$25</definedName>
    <definedName name="Ruos9">'Bendra informacija'!$C$26</definedName>
    <definedName name="TarpDrPlan">_tarpinės!$P$10</definedName>
    <definedName name="TarpDrReik">_tarpinės!$P$9</definedName>
    <definedName name="VandensKiekis">'Bendra informacija'!$C$16</definedName>
    <definedName name="Versija">Įvadas!$E$31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3" l="1"/>
  <c r="F9" i="13"/>
  <c r="F10" i="13"/>
  <c r="F11" i="13"/>
  <c r="F12" i="13"/>
  <c r="F13" i="13"/>
  <c r="F14" i="13"/>
  <c r="F15" i="13"/>
  <c r="F16" i="13"/>
  <c r="F17" i="13"/>
  <c r="F18" i="13"/>
  <c r="F19" i="13"/>
  <c r="F20" i="13"/>
  <c r="F21" i="13"/>
  <c r="F22" i="13"/>
  <c r="F23" i="13"/>
  <c r="F24" i="13"/>
  <c r="F25" i="13"/>
  <c r="F26" i="13"/>
  <c r="F27" i="13"/>
  <c r="F28" i="13"/>
  <c r="F29" i="13"/>
  <c r="F30" i="13"/>
  <c r="F31" i="13"/>
  <c r="F32" i="13"/>
  <c r="F33" i="13"/>
  <c r="F34" i="13"/>
  <c r="F35" i="13"/>
  <c r="F36" i="13"/>
  <c r="F37" i="13"/>
  <c r="F38" i="13"/>
  <c r="F39" i="13"/>
  <c r="F40" i="13"/>
  <c r="F41" i="13"/>
  <c r="F42" i="13"/>
  <c r="F43" i="13"/>
  <c r="F44" i="13"/>
  <c r="F45" i="13"/>
  <c r="F46" i="13"/>
  <c r="F47" i="13"/>
  <c r="F48" i="13"/>
  <c r="F49" i="13"/>
  <c r="F50" i="13"/>
  <c r="F51" i="13"/>
  <c r="F52" i="13"/>
  <c r="F53" i="13"/>
  <c r="F54" i="13"/>
  <c r="F55" i="13"/>
  <c r="F56" i="13"/>
  <c r="F57" i="13"/>
  <c r="F58" i="13"/>
  <c r="F59" i="13"/>
  <c r="F60" i="13"/>
  <c r="F61" i="13"/>
  <c r="F62" i="13"/>
  <c r="F63" i="13"/>
  <c r="F64" i="13"/>
  <c r="F65" i="13"/>
  <c r="F66" i="13"/>
  <c r="F67" i="13"/>
  <c r="F68" i="13"/>
  <c r="F69" i="13"/>
  <c r="F70" i="13"/>
  <c r="F71" i="13"/>
  <c r="F72" i="13"/>
  <c r="F73" i="13"/>
  <c r="F74" i="13"/>
  <c r="F75" i="13"/>
  <c r="F76" i="13"/>
  <c r="F77" i="13"/>
  <c r="F78" i="13"/>
  <c r="F79" i="13"/>
  <c r="F80" i="13"/>
  <c r="F81" i="13"/>
  <c r="F82" i="13"/>
  <c r="F83" i="13"/>
  <c r="F84" i="13"/>
  <c r="F85" i="13"/>
  <c r="F86" i="13"/>
  <c r="F87" i="13"/>
  <c r="F88" i="13"/>
  <c r="F89" i="13"/>
  <c r="F90" i="13"/>
  <c r="F91" i="13"/>
  <c r="B13" i="9" a="1"/>
  <c r="B13" i="9" s="1"/>
  <c r="F7" i="13" s="1"/>
  <c r="G7" i="13"/>
  <c r="C89" i="8"/>
  <c r="D89" i="8"/>
  <c r="E89" i="8"/>
  <c r="D23" i="9"/>
  <c r="D22" i="9"/>
  <c r="H7" i="13"/>
  <c r="C2" i="9" a="1"/>
  <c r="C2" i="9" s="1"/>
  <c r="B10" i="9" s="1" a="1"/>
  <c r="B10" i="9" s="1"/>
  <c r="C22" i="9" a="1"/>
  <c r="C23" i="9" a="1"/>
  <c r="C23" i="9" l="1"/>
  <c r="E23" i="9" s="1"/>
  <c r="C22" i="9"/>
  <c r="E22" i="9" s="1"/>
  <c r="P10" i="9" l="1"/>
  <c r="C90" i="13"/>
  <c r="C91" i="13"/>
  <c r="D90" i="13"/>
  <c r="D91" i="13"/>
  <c r="E90" i="13"/>
  <c r="E91" i="13"/>
  <c r="C87" i="8"/>
  <c r="C88" i="8"/>
  <c r="D87" i="8"/>
  <c r="D88" i="8"/>
  <c r="B113" i="9"/>
  <c r="C113" i="9" s="1"/>
  <c r="E87" i="8" s="1"/>
  <c r="B114" i="9"/>
  <c r="C114" i="9" s="1"/>
  <c r="E88" i="8" s="1"/>
  <c r="B112" i="9"/>
  <c r="C112" i="9" s="1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D71" i="8"/>
  <c r="D72" i="8"/>
  <c r="D73" i="8"/>
  <c r="D74" i="8"/>
  <c r="D75" i="8"/>
  <c r="D76" i="8"/>
  <c r="D77" i="8"/>
  <c r="D78" i="8"/>
  <c r="D79" i="8"/>
  <c r="D80" i="8"/>
  <c r="D81" i="8"/>
  <c r="D82" i="8"/>
  <c r="D83" i="8"/>
  <c r="D84" i="8"/>
  <c r="D85" i="8"/>
  <c r="D86" i="8"/>
  <c r="C74" i="13"/>
  <c r="C75" i="13"/>
  <c r="C76" i="13"/>
  <c r="C77" i="13"/>
  <c r="C78" i="13"/>
  <c r="C79" i="13"/>
  <c r="C80" i="13"/>
  <c r="C81" i="13"/>
  <c r="C82" i="13"/>
  <c r="C83" i="13"/>
  <c r="C84" i="13"/>
  <c r="C85" i="13"/>
  <c r="C86" i="13"/>
  <c r="C87" i="13"/>
  <c r="C88" i="13"/>
  <c r="C89" i="13"/>
  <c r="D74" i="13"/>
  <c r="D75" i="13"/>
  <c r="D76" i="13"/>
  <c r="D77" i="13"/>
  <c r="D78" i="13"/>
  <c r="D79" i="13"/>
  <c r="D80" i="13"/>
  <c r="D81" i="13"/>
  <c r="D82" i="13"/>
  <c r="D83" i="13"/>
  <c r="D84" i="13"/>
  <c r="D85" i="13"/>
  <c r="D86" i="13"/>
  <c r="D87" i="13"/>
  <c r="D88" i="13"/>
  <c r="D89" i="13"/>
  <c r="E74" i="13"/>
  <c r="E75" i="13"/>
  <c r="E76" i="13"/>
  <c r="E77" i="13"/>
  <c r="E78" i="13"/>
  <c r="E79" i="13"/>
  <c r="E80" i="13"/>
  <c r="E81" i="13"/>
  <c r="E82" i="13"/>
  <c r="E83" i="13"/>
  <c r="E84" i="13"/>
  <c r="E85" i="13"/>
  <c r="E86" i="13"/>
  <c r="E87" i="13"/>
  <c r="E88" i="13"/>
  <c r="E89" i="13"/>
  <c r="E2" i="9"/>
  <c r="E3" i="9"/>
  <c r="E4" i="9"/>
  <c r="R12" i="14"/>
  <c r="R13" i="14"/>
  <c r="R14" i="14"/>
  <c r="R15" i="14"/>
  <c r="R16" i="14"/>
  <c r="R17" i="14"/>
  <c r="R18" i="14"/>
  <c r="R19" i="14"/>
  <c r="R20" i="14"/>
  <c r="R21" i="14"/>
  <c r="R22" i="14"/>
  <c r="R23" i="14"/>
  <c r="R24" i="14"/>
  <c r="R25" i="14"/>
  <c r="R26" i="14"/>
  <c r="R27" i="14"/>
  <c r="R28" i="14"/>
  <c r="R29" i="14"/>
  <c r="R30" i="14"/>
  <c r="R31" i="14"/>
  <c r="R32" i="14"/>
  <c r="R33" i="14"/>
  <c r="R34" i="14"/>
  <c r="R35" i="14"/>
  <c r="R36" i="14"/>
  <c r="R37" i="14"/>
  <c r="R38" i="14"/>
  <c r="R39" i="14"/>
  <c r="R40" i="14"/>
  <c r="R41" i="14"/>
  <c r="R42" i="14"/>
  <c r="R43" i="14"/>
  <c r="R44" i="14"/>
  <c r="R45" i="14"/>
  <c r="R46" i="14"/>
  <c r="R47" i="14"/>
  <c r="R48" i="14"/>
  <c r="R49" i="14"/>
  <c r="R50" i="14"/>
  <c r="R51" i="14"/>
  <c r="R52" i="14"/>
  <c r="R53" i="14"/>
  <c r="R54" i="14"/>
  <c r="R55" i="14"/>
  <c r="R56" i="14"/>
  <c r="R57" i="14"/>
  <c r="R58" i="14"/>
  <c r="R59" i="14"/>
  <c r="R60" i="14"/>
  <c r="R61" i="14"/>
  <c r="R62" i="14"/>
  <c r="R63" i="14"/>
  <c r="R64" i="14"/>
  <c r="R65" i="14"/>
  <c r="R66" i="14"/>
  <c r="R67" i="14"/>
  <c r="R68" i="14"/>
  <c r="R69" i="14"/>
  <c r="R70" i="14"/>
  <c r="R71" i="14"/>
  <c r="R72" i="14"/>
  <c r="R73" i="14"/>
  <c r="R74" i="14"/>
  <c r="R75" i="14"/>
  <c r="R76" i="14"/>
  <c r="R77" i="14"/>
  <c r="R78" i="14"/>
  <c r="R79" i="14"/>
  <c r="R80" i="14"/>
  <c r="R81" i="14"/>
  <c r="R82" i="14"/>
  <c r="R83" i="14"/>
  <c r="R84" i="14"/>
  <c r="R85" i="14"/>
  <c r="R86" i="14"/>
  <c r="R87" i="14"/>
  <c r="R88" i="14"/>
  <c r="R89" i="14"/>
  <c r="R90" i="14"/>
  <c r="R91" i="14"/>
  <c r="R92" i="14"/>
  <c r="R93" i="14"/>
  <c r="R94" i="14"/>
  <c r="R95" i="14"/>
  <c r="R96" i="14"/>
  <c r="R97" i="14"/>
  <c r="R98" i="14"/>
  <c r="R99" i="14"/>
  <c r="R100" i="14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R127" i="14"/>
  <c r="R128" i="14"/>
  <c r="R129" i="14"/>
  <c r="R130" i="14"/>
  <c r="R131" i="14"/>
  <c r="R132" i="14"/>
  <c r="R133" i="14"/>
  <c r="R134" i="14"/>
  <c r="R135" i="14"/>
  <c r="R136" i="14"/>
  <c r="R137" i="14"/>
  <c r="R138" i="14"/>
  <c r="R139" i="14"/>
  <c r="R140" i="14"/>
  <c r="R141" i="14"/>
  <c r="R142" i="14"/>
  <c r="R143" i="14"/>
  <c r="R144" i="14"/>
  <c r="R145" i="14"/>
  <c r="R146" i="14"/>
  <c r="R147" i="14"/>
  <c r="R148" i="14"/>
  <c r="R149" i="14"/>
  <c r="R150" i="14"/>
  <c r="R151" i="14"/>
  <c r="R152" i="14"/>
  <c r="R153" i="14"/>
  <c r="R154" i="14"/>
  <c r="R155" i="14"/>
  <c r="R156" i="14"/>
  <c r="R157" i="14"/>
  <c r="R158" i="14"/>
  <c r="R159" i="14"/>
  <c r="R160" i="14"/>
  <c r="R161" i="14"/>
  <c r="R162" i="14"/>
  <c r="R163" i="14"/>
  <c r="R164" i="14"/>
  <c r="R165" i="14"/>
  <c r="R166" i="14"/>
  <c r="R167" i="14"/>
  <c r="R168" i="14"/>
  <c r="R169" i="14"/>
  <c r="R170" i="14"/>
  <c r="R171" i="14"/>
  <c r="R172" i="14"/>
  <c r="R173" i="14"/>
  <c r="R174" i="14"/>
  <c r="R175" i="14"/>
  <c r="R176" i="14"/>
  <c r="R177" i="14"/>
  <c r="R178" i="14"/>
  <c r="R179" i="14"/>
  <c r="R180" i="14"/>
  <c r="R181" i="14"/>
  <c r="R182" i="14"/>
  <c r="R183" i="14"/>
  <c r="R184" i="14"/>
  <c r="R185" i="14"/>
  <c r="R186" i="14"/>
  <c r="R187" i="14"/>
  <c r="R188" i="14"/>
  <c r="R189" i="14"/>
  <c r="R190" i="14"/>
  <c r="R191" i="14"/>
  <c r="R192" i="14"/>
  <c r="R193" i="14"/>
  <c r="R194" i="14"/>
  <c r="R195" i="14"/>
  <c r="R196" i="14"/>
  <c r="R197" i="14"/>
  <c r="R198" i="14"/>
  <c r="R199" i="14"/>
  <c r="R200" i="14"/>
  <c r="R201" i="14"/>
  <c r="R202" i="14"/>
  <c r="R203" i="14"/>
  <c r="R204" i="14"/>
  <c r="R205" i="14"/>
  <c r="R206" i="14"/>
  <c r="R207" i="14"/>
  <c r="R208" i="14"/>
  <c r="R209" i="14"/>
  <c r="R210" i="14"/>
  <c r="R211" i="14"/>
  <c r="R212" i="14"/>
  <c r="R213" i="14"/>
  <c r="R214" i="14"/>
  <c r="R215" i="14"/>
  <c r="R216" i="14"/>
  <c r="R217" i="14"/>
  <c r="R218" i="14"/>
  <c r="R219" i="14"/>
  <c r="R220" i="14"/>
  <c r="R221" i="14"/>
  <c r="R222" i="14"/>
  <c r="R223" i="14"/>
  <c r="R224" i="14"/>
  <c r="R225" i="14"/>
  <c r="R226" i="14"/>
  <c r="R227" i="14"/>
  <c r="R228" i="14"/>
  <c r="R229" i="14"/>
  <c r="R230" i="14"/>
  <c r="R231" i="14"/>
  <c r="R232" i="14"/>
  <c r="R233" i="14"/>
  <c r="R234" i="14"/>
  <c r="R235" i="14"/>
  <c r="R236" i="14"/>
  <c r="R237" i="14"/>
  <c r="R238" i="14"/>
  <c r="R239" i="14"/>
  <c r="R240" i="14"/>
  <c r="R241" i="14"/>
  <c r="R242" i="14"/>
  <c r="R243" i="14"/>
  <c r="R244" i="14"/>
  <c r="R245" i="14"/>
  <c r="R246" i="14"/>
  <c r="R247" i="14"/>
  <c r="R248" i="14"/>
  <c r="R249" i="14"/>
  <c r="R250" i="14"/>
  <c r="R251" i="14"/>
  <c r="R252" i="14"/>
  <c r="R253" i="14"/>
  <c r="R254" i="14"/>
  <c r="R255" i="14"/>
  <c r="R256" i="14"/>
  <c r="R257" i="14"/>
  <c r="R258" i="14"/>
  <c r="R259" i="14"/>
  <c r="R260" i="14"/>
  <c r="R261" i="14"/>
  <c r="R262" i="14"/>
  <c r="R263" i="14"/>
  <c r="R264" i="14"/>
  <c r="R265" i="14"/>
  <c r="R266" i="14"/>
  <c r="R267" i="14"/>
  <c r="R268" i="14"/>
  <c r="R269" i="14"/>
  <c r="R270" i="14"/>
  <c r="R271" i="14"/>
  <c r="R272" i="14"/>
  <c r="R273" i="14"/>
  <c r="R274" i="14"/>
  <c r="R275" i="14"/>
  <c r="R276" i="14"/>
  <c r="R277" i="14"/>
  <c r="R278" i="14"/>
  <c r="R279" i="14"/>
  <c r="R280" i="14"/>
  <c r="R281" i="14"/>
  <c r="R282" i="14"/>
  <c r="R283" i="14"/>
  <c r="R284" i="14"/>
  <c r="R285" i="14"/>
  <c r="R286" i="14"/>
  <c r="R287" i="14"/>
  <c r="R288" i="14"/>
  <c r="R289" i="14"/>
  <c r="R290" i="14"/>
  <c r="R291" i="14"/>
  <c r="R292" i="14"/>
  <c r="R293" i="14"/>
  <c r="R294" i="14"/>
  <c r="R295" i="14"/>
  <c r="R296" i="14"/>
  <c r="R297" i="14"/>
  <c r="R298" i="14"/>
  <c r="R299" i="14"/>
  <c r="R300" i="14"/>
  <c r="R301" i="14"/>
  <c r="R302" i="14"/>
  <c r="R303" i="14"/>
  <c r="R304" i="14"/>
  <c r="R305" i="14"/>
  <c r="R306" i="14"/>
  <c r="R307" i="14"/>
  <c r="R308" i="14"/>
  <c r="R309" i="14"/>
  <c r="R310" i="14"/>
  <c r="R311" i="14"/>
  <c r="U14" i="6"/>
  <c r="U15" i="6"/>
  <c r="U16" i="6"/>
  <c r="U17" i="6"/>
  <c r="U18" i="6"/>
  <c r="U19" i="6"/>
  <c r="U20" i="6"/>
  <c r="U21" i="6"/>
  <c r="U22" i="6"/>
  <c r="U23" i="6"/>
  <c r="U24" i="6"/>
  <c r="U25" i="6"/>
  <c r="U26" i="6"/>
  <c r="U27" i="6"/>
  <c r="U28" i="6"/>
  <c r="U29" i="6"/>
  <c r="U30" i="6"/>
  <c r="U31" i="6"/>
  <c r="U32" i="6"/>
  <c r="U33" i="6"/>
  <c r="U34" i="6"/>
  <c r="U35" i="6"/>
  <c r="U36" i="6"/>
  <c r="U37" i="6"/>
  <c r="U38" i="6"/>
  <c r="U39" i="6"/>
  <c r="U40" i="6"/>
  <c r="U41" i="6"/>
  <c r="U42" i="6"/>
  <c r="U43" i="6"/>
  <c r="U44" i="6"/>
  <c r="U45" i="6"/>
  <c r="U46" i="6"/>
  <c r="U47" i="6"/>
  <c r="U48" i="6"/>
  <c r="U49" i="6"/>
  <c r="U50" i="6"/>
  <c r="U51" i="6"/>
  <c r="U52" i="6"/>
  <c r="U53" i="6"/>
  <c r="U54" i="6"/>
  <c r="U55" i="6"/>
  <c r="U56" i="6"/>
  <c r="U57" i="6"/>
  <c r="U58" i="6"/>
  <c r="U59" i="6"/>
  <c r="U60" i="6"/>
  <c r="U61" i="6"/>
  <c r="U62" i="6"/>
  <c r="U63" i="6"/>
  <c r="U64" i="6"/>
  <c r="U65" i="6"/>
  <c r="U66" i="6"/>
  <c r="U67" i="6"/>
  <c r="U68" i="6"/>
  <c r="U69" i="6"/>
  <c r="U70" i="6"/>
  <c r="U71" i="6"/>
  <c r="U72" i="6"/>
  <c r="U73" i="6"/>
  <c r="U74" i="6"/>
  <c r="U75" i="6"/>
  <c r="U76" i="6"/>
  <c r="U77" i="6"/>
  <c r="U78" i="6"/>
  <c r="U79" i="6"/>
  <c r="U80" i="6"/>
  <c r="U81" i="6"/>
  <c r="U82" i="6"/>
  <c r="U83" i="6"/>
  <c r="U84" i="6"/>
  <c r="U85" i="6"/>
  <c r="U86" i="6"/>
  <c r="U87" i="6"/>
  <c r="U88" i="6"/>
  <c r="U89" i="6"/>
  <c r="U90" i="6"/>
  <c r="U91" i="6"/>
  <c r="U92" i="6"/>
  <c r="U93" i="6"/>
  <c r="U94" i="6"/>
  <c r="U95" i="6"/>
  <c r="U96" i="6"/>
  <c r="U97" i="6"/>
  <c r="U98" i="6"/>
  <c r="U99" i="6"/>
  <c r="U100" i="6"/>
  <c r="U101" i="6"/>
  <c r="U102" i="6"/>
  <c r="U103" i="6"/>
  <c r="U104" i="6"/>
  <c r="U105" i="6"/>
  <c r="U106" i="6"/>
  <c r="U107" i="6"/>
  <c r="U108" i="6"/>
  <c r="U109" i="6"/>
  <c r="U110" i="6"/>
  <c r="U111" i="6"/>
  <c r="U112" i="6"/>
  <c r="U113" i="6"/>
  <c r="U114" i="6"/>
  <c r="U115" i="6"/>
  <c r="U116" i="6"/>
  <c r="U117" i="6"/>
  <c r="U118" i="6"/>
  <c r="U119" i="6"/>
  <c r="U120" i="6"/>
  <c r="U121" i="6"/>
  <c r="U122" i="6"/>
  <c r="U123" i="6"/>
  <c r="U124" i="6"/>
  <c r="U125" i="6"/>
  <c r="U126" i="6"/>
  <c r="U127" i="6"/>
  <c r="U128" i="6"/>
  <c r="U129" i="6"/>
  <c r="U130" i="6"/>
  <c r="U131" i="6"/>
  <c r="U132" i="6"/>
  <c r="U133" i="6"/>
  <c r="U134" i="6"/>
  <c r="U135" i="6"/>
  <c r="U136" i="6"/>
  <c r="U137" i="6"/>
  <c r="U138" i="6"/>
  <c r="U139" i="6"/>
  <c r="U140" i="6"/>
  <c r="U141" i="6"/>
  <c r="U142" i="6"/>
  <c r="U143" i="6"/>
  <c r="U144" i="6"/>
  <c r="U145" i="6"/>
  <c r="U146" i="6"/>
  <c r="U147" i="6"/>
  <c r="U148" i="6"/>
  <c r="U149" i="6"/>
  <c r="U150" i="6"/>
  <c r="U151" i="6"/>
  <c r="U152" i="6"/>
  <c r="U153" i="6"/>
  <c r="U154" i="6"/>
  <c r="U155" i="6"/>
  <c r="U156" i="6"/>
  <c r="U157" i="6"/>
  <c r="U158" i="6"/>
  <c r="U159" i="6"/>
  <c r="U160" i="6"/>
  <c r="U161" i="6"/>
  <c r="U162" i="6"/>
  <c r="U163" i="6"/>
  <c r="U164" i="6"/>
  <c r="U165" i="6"/>
  <c r="U166" i="6"/>
  <c r="U167" i="6"/>
  <c r="U168" i="6"/>
  <c r="U169" i="6"/>
  <c r="U170" i="6"/>
  <c r="U171" i="6"/>
  <c r="U172" i="6"/>
  <c r="U173" i="6"/>
  <c r="U174" i="6"/>
  <c r="U175" i="6"/>
  <c r="U176" i="6"/>
  <c r="U177" i="6"/>
  <c r="U178" i="6"/>
  <c r="U179" i="6"/>
  <c r="U180" i="6"/>
  <c r="U181" i="6"/>
  <c r="U182" i="6"/>
  <c r="U183" i="6"/>
  <c r="U184" i="6"/>
  <c r="U185" i="6"/>
  <c r="U186" i="6"/>
  <c r="U187" i="6"/>
  <c r="U188" i="6"/>
  <c r="U189" i="6"/>
  <c r="U190" i="6"/>
  <c r="U191" i="6"/>
  <c r="U192" i="6"/>
  <c r="U193" i="6"/>
  <c r="U194" i="6"/>
  <c r="U195" i="6"/>
  <c r="U196" i="6"/>
  <c r="U197" i="6"/>
  <c r="U198" i="6"/>
  <c r="U199" i="6"/>
  <c r="U200" i="6"/>
  <c r="U201" i="6"/>
  <c r="U202" i="6"/>
  <c r="U203" i="6"/>
  <c r="U204" i="6"/>
  <c r="U205" i="6"/>
  <c r="U206" i="6"/>
  <c r="U207" i="6"/>
  <c r="U208" i="6"/>
  <c r="U209" i="6"/>
  <c r="U210" i="6"/>
  <c r="U211" i="6"/>
  <c r="U212" i="6"/>
  <c r="U213" i="6"/>
  <c r="U214" i="6"/>
  <c r="U215" i="6"/>
  <c r="U216" i="6"/>
  <c r="U217" i="6"/>
  <c r="U218" i="6"/>
  <c r="U219" i="6"/>
  <c r="U220" i="6"/>
  <c r="U221" i="6"/>
  <c r="U222" i="6"/>
  <c r="U223" i="6"/>
  <c r="U224" i="6"/>
  <c r="U225" i="6"/>
  <c r="U226" i="6"/>
  <c r="U227" i="6"/>
  <c r="U228" i="6"/>
  <c r="U229" i="6"/>
  <c r="U230" i="6"/>
  <c r="U231" i="6"/>
  <c r="U232" i="6"/>
  <c r="U233" i="6"/>
  <c r="U234" i="6"/>
  <c r="U235" i="6"/>
  <c r="U236" i="6"/>
  <c r="U237" i="6"/>
  <c r="U238" i="6"/>
  <c r="U239" i="6"/>
  <c r="U240" i="6"/>
  <c r="U241" i="6"/>
  <c r="U242" i="6"/>
  <c r="U243" i="6"/>
  <c r="U244" i="6"/>
  <c r="U245" i="6"/>
  <c r="U246" i="6"/>
  <c r="U247" i="6"/>
  <c r="U248" i="6"/>
  <c r="U249" i="6"/>
  <c r="U250" i="6"/>
  <c r="U251" i="6"/>
  <c r="U252" i="6"/>
  <c r="U253" i="6"/>
  <c r="U254" i="6"/>
  <c r="U255" i="6"/>
  <c r="U256" i="6"/>
  <c r="U257" i="6"/>
  <c r="U258" i="6"/>
  <c r="U259" i="6"/>
  <c r="U260" i="6"/>
  <c r="U261" i="6"/>
  <c r="U262" i="6"/>
  <c r="U263" i="6"/>
  <c r="U264" i="6"/>
  <c r="U265" i="6"/>
  <c r="U266" i="6"/>
  <c r="U267" i="6"/>
  <c r="U268" i="6"/>
  <c r="U269" i="6"/>
  <c r="U270" i="6"/>
  <c r="U271" i="6"/>
  <c r="U272" i="6"/>
  <c r="U273" i="6"/>
  <c r="U274" i="6"/>
  <c r="U275" i="6"/>
  <c r="U276" i="6"/>
  <c r="U277" i="6"/>
  <c r="U278" i="6"/>
  <c r="U279" i="6"/>
  <c r="U280" i="6"/>
  <c r="U281" i="6"/>
  <c r="U282" i="6"/>
  <c r="U283" i="6"/>
  <c r="U284" i="6"/>
  <c r="U285" i="6"/>
  <c r="U286" i="6"/>
  <c r="U287" i="6"/>
  <c r="U288" i="6"/>
  <c r="U289" i="6"/>
  <c r="U290" i="6"/>
  <c r="U291" i="6"/>
  <c r="U292" i="6"/>
  <c r="U293" i="6"/>
  <c r="U294" i="6"/>
  <c r="U295" i="6"/>
  <c r="U296" i="6"/>
  <c r="U297" i="6"/>
  <c r="U298" i="6"/>
  <c r="U299" i="6"/>
  <c r="U300" i="6"/>
  <c r="U301" i="6"/>
  <c r="U302" i="6"/>
  <c r="U303" i="6"/>
  <c r="U304" i="6"/>
  <c r="U305" i="6"/>
  <c r="U306" i="6"/>
  <c r="U307" i="6"/>
  <c r="U308" i="6"/>
  <c r="U309" i="6"/>
  <c r="U310" i="6"/>
  <c r="U311" i="6"/>
  <c r="U312" i="6"/>
  <c r="U313" i="6"/>
  <c r="T314" i="6"/>
  <c r="S314" i="6"/>
  <c r="R314" i="6"/>
  <c r="D2" i="9" a="1"/>
  <c r="D2" i="9" s="1"/>
  <c r="D3" i="9" a="1"/>
  <c r="D3" i="9" s="1"/>
  <c r="D4" i="9" a="1"/>
  <c r="D4" i="9" s="1"/>
  <c r="C21" i="9" a="1"/>
  <c r="C19" i="9" a="1"/>
  <c r="C20" i="9" a="1"/>
  <c r="C16" i="9" a="1"/>
  <c r="C18" i="9" a="1"/>
  <c r="C17" i="9" a="1"/>
  <c r="C19" i="9" l="1"/>
  <c r="C18" i="9"/>
  <c r="C21" i="9"/>
  <c r="C16" i="9"/>
  <c r="E16" i="9" s="1"/>
  <c r="C20" i="9"/>
  <c r="C17" i="9"/>
  <c r="D113" i="9"/>
  <c r="D114" i="9"/>
  <c r="D112" i="9"/>
  <c r="U314" i="6"/>
  <c r="D7" i="13"/>
  <c r="D8" i="13"/>
  <c r="D9" i="13"/>
  <c r="D10" i="13"/>
  <c r="D11" i="13"/>
  <c r="D12" i="13"/>
  <c r="D13" i="13"/>
  <c r="D14" i="13"/>
  <c r="D15" i="13"/>
  <c r="D16" i="13"/>
  <c r="D17" i="13"/>
  <c r="D18" i="13"/>
  <c r="D19" i="13"/>
  <c r="D20" i="13"/>
  <c r="D21" i="13"/>
  <c r="D22" i="13"/>
  <c r="D23" i="13"/>
  <c r="D24" i="13"/>
  <c r="D25" i="13"/>
  <c r="D26" i="13"/>
  <c r="D27" i="13"/>
  <c r="D28" i="13"/>
  <c r="D29" i="13"/>
  <c r="D30" i="13"/>
  <c r="D31" i="13"/>
  <c r="D32" i="13"/>
  <c r="D33" i="13"/>
  <c r="D34" i="13"/>
  <c r="D35" i="13"/>
  <c r="D36" i="13"/>
  <c r="D37" i="13"/>
  <c r="D38" i="13"/>
  <c r="D39" i="13"/>
  <c r="D40" i="13"/>
  <c r="D41" i="13"/>
  <c r="D42" i="13"/>
  <c r="D43" i="13"/>
  <c r="D44" i="13"/>
  <c r="D45" i="13"/>
  <c r="D46" i="13"/>
  <c r="D47" i="13"/>
  <c r="D48" i="13"/>
  <c r="D49" i="13"/>
  <c r="D50" i="13"/>
  <c r="D51" i="13"/>
  <c r="D52" i="13"/>
  <c r="D53" i="13"/>
  <c r="D54" i="13"/>
  <c r="D55" i="13"/>
  <c r="D56" i="13"/>
  <c r="D57" i="13"/>
  <c r="D58" i="13"/>
  <c r="D59" i="13"/>
  <c r="D60" i="13"/>
  <c r="D61" i="13"/>
  <c r="D62" i="13"/>
  <c r="D63" i="13"/>
  <c r="D64" i="13"/>
  <c r="D65" i="13"/>
  <c r="D66" i="13"/>
  <c r="D67" i="13"/>
  <c r="D68" i="13"/>
  <c r="D69" i="13"/>
  <c r="D70" i="13"/>
  <c r="D71" i="13"/>
  <c r="D72" i="13"/>
  <c r="D73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5" i="13"/>
  <c r="C56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C71" i="13"/>
  <c r="C72" i="13"/>
  <c r="C73" i="13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B17" i="14"/>
  <c r="Q10" i="9" a="1"/>
  <c r="Q10" i="9" s="1"/>
  <c r="E8" i="13"/>
  <c r="E9" i="13"/>
  <c r="E10" i="13"/>
  <c r="E11" i="13"/>
  <c r="E12" i="13"/>
  <c r="E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8" i="13"/>
  <c r="E29" i="13"/>
  <c r="E30" i="13"/>
  <c r="E31" i="13"/>
  <c r="E32" i="13"/>
  <c r="E33" i="13"/>
  <c r="E34" i="13"/>
  <c r="E35" i="13"/>
  <c r="E36" i="13"/>
  <c r="E37" i="13"/>
  <c r="E38" i="13"/>
  <c r="E39" i="13"/>
  <c r="E40" i="13"/>
  <c r="E41" i="13"/>
  <c r="E42" i="13"/>
  <c r="E43" i="13"/>
  <c r="E44" i="13"/>
  <c r="E45" i="13"/>
  <c r="E46" i="13"/>
  <c r="E47" i="13"/>
  <c r="E48" i="13"/>
  <c r="E49" i="13"/>
  <c r="E50" i="13"/>
  <c r="E51" i="13"/>
  <c r="E52" i="13"/>
  <c r="E53" i="13"/>
  <c r="E54" i="13"/>
  <c r="E55" i="13"/>
  <c r="E56" i="13"/>
  <c r="E57" i="13"/>
  <c r="E58" i="13"/>
  <c r="E59" i="13"/>
  <c r="E60" i="13"/>
  <c r="E61" i="13"/>
  <c r="E62" i="13"/>
  <c r="E63" i="13"/>
  <c r="E64" i="13"/>
  <c r="E65" i="13"/>
  <c r="E66" i="13"/>
  <c r="E67" i="13"/>
  <c r="E68" i="13"/>
  <c r="E69" i="13"/>
  <c r="E70" i="13"/>
  <c r="E71" i="13"/>
  <c r="E72" i="13"/>
  <c r="E73" i="13"/>
  <c r="B111" i="9"/>
  <c r="B311" i="14"/>
  <c r="B310" i="14"/>
  <c r="B309" i="14"/>
  <c r="B308" i="14"/>
  <c r="B307" i="14"/>
  <c r="B306" i="14"/>
  <c r="B305" i="14"/>
  <c r="B304" i="14"/>
  <c r="B303" i="14"/>
  <c r="B302" i="14"/>
  <c r="B301" i="14"/>
  <c r="B300" i="14"/>
  <c r="B299" i="14"/>
  <c r="B298" i="14"/>
  <c r="B297" i="14"/>
  <c r="B296" i="14"/>
  <c r="B295" i="14"/>
  <c r="B294" i="14"/>
  <c r="B293" i="14"/>
  <c r="B292" i="14"/>
  <c r="B291" i="14"/>
  <c r="B290" i="14"/>
  <c r="B289" i="14"/>
  <c r="B288" i="14"/>
  <c r="B287" i="14"/>
  <c r="B286" i="14"/>
  <c r="B285" i="14"/>
  <c r="B284" i="14"/>
  <c r="B283" i="14"/>
  <c r="B282" i="14"/>
  <c r="B281" i="14"/>
  <c r="B280" i="14"/>
  <c r="B279" i="14"/>
  <c r="B278" i="14"/>
  <c r="B277" i="14"/>
  <c r="B276" i="14"/>
  <c r="B275" i="14"/>
  <c r="B274" i="14"/>
  <c r="B273" i="14"/>
  <c r="B272" i="14"/>
  <c r="B271" i="14"/>
  <c r="B270" i="14"/>
  <c r="B269" i="14"/>
  <c r="B268" i="14"/>
  <c r="B267" i="14"/>
  <c r="B266" i="14"/>
  <c r="B265" i="14"/>
  <c r="B264" i="14"/>
  <c r="B263" i="14"/>
  <c r="B262" i="14"/>
  <c r="B261" i="14"/>
  <c r="B260" i="14"/>
  <c r="B259" i="14"/>
  <c r="B258" i="14"/>
  <c r="B257" i="14"/>
  <c r="B256" i="14"/>
  <c r="B255" i="14"/>
  <c r="B254" i="14"/>
  <c r="B253" i="14"/>
  <c r="B252" i="14"/>
  <c r="B251" i="14"/>
  <c r="B250" i="14"/>
  <c r="B249" i="14"/>
  <c r="B248" i="14"/>
  <c r="B247" i="14"/>
  <c r="B246" i="14"/>
  <c r="B245" i="14"/>
  <c r="B244" i="14"/>
  <c r="B243" i="14"/>
  <c r="B242" i="14"/>
  <c r="B241" i="14"/>
  <c r="B240" i="14"/>
  <c r="B239" i="14"/>
  <c r="B238" i="14"/>
  <c r="B237" i="14"/>
  <c r="B236" i="14"/>
  <c r="B235" i="14"/>
  <c r="B234" i="14"/>
  <c r="B233" i="14"/>
  <c r="B232" i="14"/>
  <c r="B231" i="14"/>
  <c r="B230" i="14"/>
  <c r="B229" i="14"/>
  <c r="B228" i="14"/>
  <c r="B227" i="14"/>
  <c r="B226" i="14"/>
  <c r="B225" i="14"/>
  <c r="B224" i="14"/>
  <c r="B223" i="14"/>
  <c r="B222" i="14"/>
  <c r="B221" i="14"/>
  <c r="B220" i="14"/>
  <c r="B219" i="14"/>
  <c r="B218" i="14"/>
  <c r="B217" i="14"/>
  <c r="B216" i="14"/>
  <c r="B215" i="14"/>
  <c r="B214" i="14"/>
  <c r="B213" i="14"/>
  <c r="B212" i="14"/>
  <c r="B211" i="14"/>
  <c r="B210" i="14"/>
  <c r="B209" i="14"/>
  <c r="B208" i="14"/>
  <c r="B207" i="14"/>
  <c r="B206" i="14"/>
  <c r="B205" i="14"/>
  <c r="B204" i="14"/>
  <c r="B203" i="14"/>
  <c r="B202" i="14"/>
  <c r="B201" i="14"/>
  <c r="B200" i="14"/>
  <c r="B199" i="14"/>
  <c r="B198" i="14"/>
  <c r="B197" i="14"/>
  <c r="B196" i="14"/>
  <c r="B195" i="14"/>
  <c r="B194" i="14"/>
  <c r="B193" i="14"/>
  <c r="B192" i="14"/>
  <c r="B191" i="14"/>
  <c r="B190" i="14"/>
  <c r="B189" i="14"/>
  <c r="B188" i="14"/>
  <c r="B187" i="14"/>
  <c r="B186" i="14"/>
  <c r="B185" i="14"/>
  <c r="B184" i="14"/>
  <c r="B183" i="14"/>
  <c r="B182" i="14"/>
  <c r="B181" i="14"/>
  <c r="B180" i="14"/>
  <c r="B179" i="14"/>
  <c r="B178" i="14"/>
  <c r="B177" i="14"/>
  <c r="B176" i="14"/>
  <c r="B175" i="14"/>
  <c r="B174" i="14"/>
  <c r="B173" i="14"/>
  <c r="B172" i="14"/>
  <c r="B171" i="14"/>
  <c r="B170" i="14"/>
  <c r="B169" i="14"/>
  <c r="B168" i="14"/>
  <c r="B167" i="14"/>
  <c r="B166" i="14"/>
  <c r="B165" i="14"/>
  <c r="B164" i="14"/>
  <c r="B163" i="14"/>
  <c r="B162" i="14"/>
  <c r="B161" i="14"/>
  <c r="B160" i="14"/>
  <c r="B159" i="14"/>
  <c r="B158" i="14"/>
  <c r="B157" i="14"/>
  <c r="B156" i="14"/>
  <c r="B155" i="14"/>
  <c r="B154" i="14"/>
  <c r="B153" i="14"/>
  <c r="B152" i="14"/>
  <c r="B151" i="14"/>
  <c r="B150" i="14"/>
  <c r="B149" i="14"/>
  <c r="B148" i="14"/>
  <c r="B147" i="14"/>
  <c r="B146" i="14"/>
  <c r="B145" i="14"/>
  <c r="B144" i="14"/>
  <c r="B143" i="14"/>
  <c r="B142" i="14"/>
  <c r="B141" i="14"/>
  <c r="B140" i="14"/>
  <c r="B139" i="14"/>
  <c r="B138" i="14"/>
  <c r="B137" i="14"/>
  <c r="B136" i="14"/>
  <c r="B135" i="14"/>
  <c r="B134" i="14"/>
  <c r="B133" i="14"/>
  <c r="B132" i="14"/>
  <c r="B131" i="14"/>
  <c r="B130" i="14"/>
  <c r="B129" i="14"/>
  <c r="B128" i="14"/>
  <c r="B127" i="14"/>
  <c r="B126" i="14"/>
  <c r="B125" i="14"/>
  <c r="B124" i="14"/>
  <c r="B123" i="14"/>
  <c r="B122" i="14"/>
  <c r="B121" i="14"/>
  <c r="B120" i="14"/>
  <c r="B119" i="14"/>
  <c r="B118" i="14"/>
  <c r="B117" i="14"/>
  <c r="B116" i="14"/>
  <c r="B115" i="14"/>
  <c r="B114" i="14"/>
  <c r="B113" i="14"/>
  <c r="B112" i="14"/>
  <c r="B111" i="14"/>
  <c r="B110" i="14"/>
  <c r="B109" i="14"/>
  <c r="B108" i="14"/>
  <c r="B107" i="14"/>
  <c r="B106" i="14"/>
  <c r="B105" i="14"/>
  <c r="B104" i="14"/>
  <c r="B103" i="14"/>
  <c r="B102" i="14"/>
  <c r="B101" i="14"/>
  <c r="B100" i="14"/>
  <c r="B99" i="14"/>
  <c r="B98" i="14"/>
  <c r="B97" i="14"/>
  <c r="B96" i="14"/>
  <c r="B95" i="14"/>
  <c r="B94" i="14"/>
  <c r="B93" i="14"/>
  <c r="B92" i="14"/>
  <c r="B91" i="14"/>
  <c r="B90" i="14"/>
  <c r="B89" i="14"/>
  <c r="B88" i="14"/>
  <c r="B87" i="14"/>
  <c r="B86" i="14"/>
  <c r="B85" i="14"/>
  <c r="B84" i="14"/>
  <c r="B83" i="14"/>
  <c r="B82" i="14"/>
  <c r="B81" i="14"/>
  <c r="B80" i="14"/>
  <c r="B79" i="14"/>
  <c r="B78" i="14"/>
  <c r="B77" i="14"/>
  <c r="B76" i="14"/>
  <c r="B75" i="14"/>
  <c r="B74" i="14"/>
  <c r="B73" i="14"/>
  <c r="B72" i="14"/>
  <c r="B71" i="14"/>
  <c r="B70" i="14"/>
  <c r="B69" i="14"/>
  <c r="B68" i="14"/>
  <c r="B67" i="14"/>
  <c r="B66" i="14"/>
  <c r="B65" i="14"/>
  <c r="B64" i="14"/>
  <c r="B63" i="14"/>
  <c r="B62" i="14"/>
  <c r="B61" i="14"/>
  <c r="B60" i="14"/>
  <c r="B59" i="14"/>
  <c r="B58" i="14"/>
  <c r="B57" i="14"/>
  <c r="B56" i="14"/>
  <c r="B55" i="14"/>
  <c r="B54" i="14"/>
  <c r="B53" i="14"/>
  <c r="B52" i="14"/>
  <c r="B51" i="14"/>
  <c r="B50" i="14"/>
  <c r="B49" i="14"/>
  <c r="B48" i="14"/>
  <c r="B47" i="14"/>
  <c r="B46" i="14"/>
  <c r="B45" i="14"/>
  <c r="B44" i="14"/>
  <c r="B43" i="14"/>
  <c r="B42" i="14"/>
  <c r="B41" i="14"/>
  <c r="B40" i="14"/>
  <c r="B39" i="14"/>
  <c r="B38" i="14"/>
  <c r="B37" i="14"/>
  <c r="B36" i="14"/>
  <c r="B35" i="14"/>
  <c r="B34" i="14"/>
  <c r="B33" i="14"/>
  <c r="B32" i="14"/>
  <c r="B31" i="14"/>
  <c r="B30" i="14"/>
  <c r="B29" i="14"/>
  <c r="B28" i="14"/>
  <c r="B27" i="14"/>
  <c r="B26" i="14"/>
  <c r="B25" i="14"/>
  <c r="B24" i="14"/>
  <c r="B23" i="14"/>
  <c r="B22" i="14"/>
  <c r="B21" i="14"/>
  <c r="B20" i="14"/>
  <c r="B19" i="14"/>
  <c r="B18" i="14"/>
  <c r="B15" i="14"/>
  <c r="B12" i="14"/>
  <c r="B13" i="14"/>
  <c r="B14" i="14" s="1"/>
  <c r="B16" i="14"/>
  <c r="C111" i="9" l="1"/>
  <c r="D111" i="9" s="1"/>
  <c r="F2" i="9"/>
  <c r="C3" i="9" l="1" a="1"/>
  <c r="C3" i="9" s="1"/>
  <c r="B11" i="9" s="1" a="1"/>
  <c r="B11" i="9" s="1"/>
  <c r="C4" i="9" a="1"/>
  <c r="C4" i="9" s="1"/>
  <c r="B12" i="9" s="1" a="1"/>
  <c r="B12" i="9" s="1"/>
  <c r="K2" i="9"/>
  <c r="K3" i="9"/>
  <c r="K4" i="9"/>
  <c r="K5" i="9"/>
  <c r="K6" i="9"/>
  <c r="K7" i="9"/>
  <c r="K8" i="9"/>
  <c r="K9" i="9"/>
  <c r="K10" i="9"/>
  <c r="K11" i="9"/>
  <c r="K12" i="9"/>
  <c r="K13" i="9"/>
  <c r="D16" i="9"/>
  <c r="D17" i="9"/>
  <c r="D18" i="9"/>
  <c r="D19" i="9"/>
  <c r="D20" i="9"/>
  <c r="D21" i="9"/>
  <c r="B254" i="6"/>
  <c r="B255" i="6"/>
  <c r="B256" i="6"/>
  <c r="B257" i="6"/>
  <c r="B258" i="6"/>
  <c r="B259" i="6"/>
  <c r="B260" i="6"/>
  <c r="B261" i="6"/>
  <c r="B262" i="6"/>
  <c r="B263" i="6"/>
  <c r="B264" i="6"/>
  <c r="B265" i="6"/>
  <c r="B266" i="6"/>
  <c r="B267" i="6"/>
  <c r="B268" i="6"/>
  <c r="B269" i="6"/>
  <c r="B270" i="6"/>
  <c r="B271" i="6"/>
  <c r="B272" i="6"/>
  <c r="B273" i="6"/>
  <c r="B274" i="6"/>
  <c r="B275" i="6"/>
  <c r="B276" i="6"/>
  <c r="B277" i="6"/>
  <c r="B278" i="6"/>
  <c r="B279" i="6"/>
  <c r="B280" i="6"/>
  <c r="B281" i="6"/>
  <c r="B282" i="6"/>
  <c r="B283" i="6"/>
  <c r="B284" i="6"/>
  <c r="B285" i="6"/>
  <c r="B286" i="6"/>
  <c r="B287" i="6"/>
  <c r="B288" i="6"/>
  <c r="B289" i="6"/>
  <c r="B290" i="6"/>
  <c r="B291" i="6"/>
  <c r="B292" i="6"/>
  <c r="B293" i="6"/>
  <c r="B294" i="6"/>
  <c r="B295" i="6"/>
  <c r="B296" i="6"/>
  <c r="B297" i="6"/>
  <c r="B298" i="6"/>
  <c r="B299" i="6"/>
  <c r="B300" i="6"/>
  <c r="B301" i="6"/>
  <c r="B302" i="6"/>
  <c r="B303" i="6"/>
  <c r="B304" i="6"/>
  <c r="B305" i="6"/>
  <c r="B307" i="6"/>
  <c r="B308" i="6"/>
  <c r="B309" i="6"/>
  <c r="B310" i="6"/>
  <c r="B311" i="6"/>
  <c r="B312" i="6"/>
  <c r="B313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142" i="6"/>
  <c r="B143" i="6"/>
  <c r="B144" i="6"/>
  <c r="B145" i="6"/>
  <c r="B146" i="6"/>
  <c r="B147" i="6"/>
  <c r="B148" i="6"/>
  <c r="B149" i="6"/>
  <c r="B150" i="6"/>
  <c r="B151" i="6"/>
  <c r="B152" i="6"/>
  <c r="B153" i="6"/>
  <c r="B154" i="6"/>
  <c r="B155" i="6"/>
  <c r="B156" i="6"/>
  <c r="B157" i="6"/>
  <c r="B158" i="6"/>
  <c r="B159" i="6"/>
  <c r="B160" i="6"/>
  <c r="B161" i="6"/>
  <c r="B162" i="6"/>
  <c r="B163" i="6"/>
  <c r="B164" i="6"/>
  <c r="B165" i="6"/>
  <c r="B166" i="6"/>
  <c r="B167" i="6"/>
  <c r="B168" i="6"/>
  <c r="B169" i="6"/>
  <c r="B170" i="6"/>
  <c r="B171" i="6"/>
  <c r="B172" i="6"/>
  <c r="B173" i="6"/>
  <c r="B174" i="6"/>
  <c r="B175" i="6"/>
  <c r="B176" i="6"/>
  <c r="B177" i="6"/>
  <c r="B178" i="6"/>
  <c r="B179" i="6"/>
  <c r="B180" i="6"/>
  <c r="B181" i="6"/>
  <c r="B182" i="6"/>
  <c r="B183" i="6"/>
  <c r="B184" i="6"/>
  <c r="B185" i="6"/>
  <c r="B186" i="6"/>
  <c r="B187" i="6"/>
  <c r="B188" i="6"/>
  <c r="B189" i="6"/>
  <c r="B190" i="6"/>
  <c r="B191" i="6"/>
  <c r="B192" i="6"/>
  <c r="B193" i="6"/>
  <c r="B194" i="6"/>
  <c r="B195" i="6"/>
  <c r="B196" i="6"/>
  <c r="B197" i="6"/>
  <c r="B198" i="6"/>
  <c r="B199" i="6"/>
  <c r="B200" i="6"/>
  <c r="B201" i="6"/>
  <c r="B202" i="6"/>
  <c r="B203" i="6"/>
  <c r="B204" i="6"/>
  <c r="B205" i="6"/>
  <c r="B206" i="6"/>
  <c r="B207" i="6"/>
  <c r="B208" i="6"/>
  <c r="B209" i="6"/>
  <c r="B210" i="6"/>
  <c r="B211" i="6"/>
  <c r="B212" i="6"/>
  <c r="B213" i="6"/>
  <c r="B214" i="6"/>
  <c r="B215" i="6"/>
  <c r="B216" i="6"/>
  <c r="B217" i="6"/>
  <c r="B218" i="6"/>
  <c r="B219" i="6"/>
  <c r="B220" i="6"/>
  <c r="B221" i="6"/>
  <c r="B222" i="6"/>
  <c r="B223" i="6"/>
  <c r="B224" i="6"/>
  <c r="B225" i="6"/>
  <c r="B226" i="6"/>
  <c r="B227" i="6"/>
  <c r="B228" i="6"/>
  <c r="B229" i="6"/>
  <c r="B230" i="6"/>
  <c r="B231" i="6"/>
  <c r="B232" i="6"/>
  <c r="B233" i="6"/>
  <c r="B234" i="6"/>
  <c r="B235" i="6"/>
  <c r="B236" i="6"/>
  <c r="B237" i="6"/>
  <c r="B238" i="6"/>
  <c r="B239" i="6"/>
  <c r="B240" i="6"/>
  <c r="B241" i="6"/>
  <c r="B242" i="6"/>
  <c r="B243" i="6"/>
  <c r="B244" i="6"/>
  <c r="B245" i="6"/>
  <c r="B246" i="6"/>
  <c r="B247" i="6"/>
  <c r="B248" i="6"/>
  <c r="B249" i="6"/>
  <c r="B250" i="6"/>
  <c r="B251" i="6"/>
  <c r="B252" i="6"/>
  <c r="B253" i="6"/>
  <c r="B39" i="6"/>
  <c r="B40" i="6"/>
  <c r="B41" i="6"/>
  <c r="B42" i="6"/>
  <c r="B43" i="6"/>
  <c r="B44" i="6"/>
  <c r="B46" i="6"/>
  <c r="B47" i="6"/>
  <c r="B48" i="6"/>
  <c r="F4" i="9" l="1"/>
  <c r="F3" i="9"/>
  <c r="F89" i="8" s="1"/>
  <c r="E21" i="9"/>
  <c r="E19" i="9"/>
  <c r="E17" i="9"/>
  <c r="E20" i="9"/>
  <c r="E18" i="9"/>
  <c r="F88" i="8" l="1"/>
  <c r="F87" i="8"/>
  <c r="B27" i="9"/>
  <c r="B28" i="9"/>
  <c r="B29" i="9"/>
  <c r="B30" i="9"/>
  <c r="B31" i="9"/>
  <c r="B32" i="9"/>
  <c r="B33" i="9"/>
  <c r="B34" i="9"/>
  <c r="B35" i="9"/>
  <c r="B36" i="9"/>
  <c r="B37" i="9"/>
  <c r="B38" i="9"/>
  <c r="B39" i="9"/>
  <c r="B40" i="9"/>
  <c r="B41" i="9"/>
  <c r="B42" i="9"/>
  <c r="B43" i="9"/>
  <c r="B44" i="9"/>
  <c r="B45" i="9"/>
  <c r="B46" i="9"/>
  <c r="B47" i="9"/>
  <c r="B48" i="9"/>
  <c r="B49" i="9"/>
  <c r="B50" i="9"/>
  <c r="B51" i="9"/>
  <c r="B52" i="9"/>
  <c r="B53" i="9"/>
  <c r="B54" i="9"/>
  <c r="B55" i="9"/>
  <c r="B56" i="9"/>
  <c r="B57" i="9"/>
  <c r="B58" i="9"/>
  <c r="B59" i="9"/>
  <c r="B60" i="9"/>
  <c r="B61" i="9"/>
  <c r="B62" i="9"/>
  <c r="B63" i="9"/>
  <c r="B64" i="9"/>
  <c r="B65" i="9"/>
  <c r="B66" i="9"/>
  <c r="B67" i="9"/>
  <c r="B68" i="9"/>
  <c r="B69" i="9"/>
  <c r="B70" i="9"/>
  <c r="B71" i="9"/>
  <c r="B72" i="9"/>
  <c r="B73" i="9"/>
  <c r="B74" i="9"/>
  <c r="B75" i="9"/>
  <c r="B76" i="9"/>
  <c r="B77" i="9"/>
  <c r="B78" i="9"/>
  <c r="B79" i="9"/>
  <c r="B80" i="9"/>
  <c r="B81" i="9"/>
  <c r="B82" i="9"/>
  <c r="B83" i="9"/>
  <c r="B84" i="9"/>
  <c r="B85" i="9"/>
  <c r="B86" i="9"/>
  <c r="B87" i="9"/>
  <c r="B88" i="9"/>
  <c r="B89" i="9"/>
  <c r="B90" i="9"/>
  <c r="B91" i="9"/>
  <c r="B92" i="9"/>
  <c r="B93" i="9"/>
  <c r="B94" i="9"/>
  <c r="B95" i="9"/>
  <c r="B96" i="9"/>
  <c r="B97" i="9"/>
  <c r="B98" i="9"/>
  <c r="B99" i="9"/>
  <c r="B100" i="9"/>
  <c r="B101" i="9"/>
  <c r="B102" i="9"/>
  <c r="B103" i="9"/>
  <c r="B104" i="9"/>
  <c r="B105" i="9"/>
  <c r="B106" i="9"/>
  <c r="B107" i="9"/>
  <c r="B108" i="9"/>
  <c r="B109" i="9"/>
  <c r="B110" i="9"/>
  <c r="C10" i="9" a="1"/>
  <c r="C10" i="9" s="1"/>
  <c r="C39" i="9" l="1"/>
  <c r="D39" i="9" s="1"/>
  <c r="C53" i="9"/>
  <c r="D53" i="9" s="1"/>
  <c r="C38" i="9"/>
  <c r="C70" i="9"/>
  <c r="D70" i="9" s="1"/>
  <c r="C76" i="9"/>
  <c r="D76" i="9" s="1"/>
  <c r="C69" i="9"/>
  <c r="D69" i="9" s="1"/>
  <c r="C52" i="9"/>
  <c r="D52" i="9" s="1"/>
  <c r="C7" i="6"/>
  <c r="C108" i="9"/>
  <c r="C100" i="9"/>
  <c r="E80" i="8" s="1"/>
  <c r="F80" i="8" s="1"/>
  <c r="C92" i="9"/>
  <c r="C84" i="9"/>
  <c r="C80" i="9"/>
  <c r="C68" i="9"/>
  <c r="C36" i="9"/>
  <c r="C32" i="9"/>
  <c r="C28" i="9"/>
  <c r="C103" i="9"/>
  <c r="C95" i="9"/>
  <c r="C87" i="9"/>
  <c r="C79" i="9"/>
  <c r="C71" i="9"/>
  <c r="C63" i="9"/>
  <c r="C55" i="9"/>
  <c r="C47" i="9"/>
  <c r="C106" i="9"/>
  <c r="E86" i="8" s="1"/>
  <c r="F86" i="8" s="1"/>
  <c r="C98" i="9"/>
  <c r="C109" i="9"/>
  <c r="C105" i="9"/>
  <c r="E85" i="8" s="1"/>
  <c r="F85" i="8" s="1"/>
  <c r="C101" i="9"/>
  <c r="C97" i="9"/>
  <c r="C93" i="9"/>
  <c r="C89" i="9"/>
  <c r="C85" i="9"/>
  <c r="C81" i="9"/>
  <c r="C77" i="9"/>
  <c r="C73" i="9"/>
  <c r="C65" i="9"/>
  <c r="C61" i="9"/>
  <c r="C57" i="9"/>
  <c r="C49" i="9"/>
  <c r="C45" i="9"/>
  <c r="C41" i="9"/>
  <c r="C37" i="9"/>
  <c r="C33" i="9"/>
  <c r="C29" i="9"/>
  <c r="C104" i="9"/>
  <c r="C96" i="9"/>
  <c r="C88" i="9"/>
  <c r="C72" i="9"/>
  <c r="C64" i="9"/>
  <c r="C60" i="9"/>
  <c r="C56" i="9"/>
  <c r="C48" i="9"/>
  <c r="C44" i="9"/>
  <c r="C40" i="9"/>
  <c r="C107" i="9"/>
  <c r="C99" i="9"/>
  <c r="C91" i="9"/>
  <c r="C83" i="9"/>
  <c r="C75" i="9"/>
  <c r="C67" i="9"/>
  <c r="C59" i="9"/>
  <c r="C51" i="9"/>
  <c r="C43" i="9"/>
  <c r="C35" i="9"/>
  <c r="C31" i="9"/>
  <c r="C27" i="9"/>
  <c r="C110" i="9"/>
  <c r="C102" i="9"/>
  <c r="C94" i="9"/>
  <c r="C90" i="9"/>
  <c r="C86" i="9"/>
  <c r="C82" i="9"/>
  <c r="C78" i="9"/>
  <c r="C74" i="9"/>
  <c r="C66" i="9"/>
  <c r="C62" i="9"/>
  <c r="C58" i="9"/>
  <c r="C54" i="9"/>
  <c r="C50" i="9"/>
  <c r="C46" i="9"/>
  <c r="C42" i="9"/>
  <c r="C34" i="9"/>
  <c r="C30" i="9"/>
  <c r="C13" i="9" a="1"/>
  <c r="C13" i="9" s="1"/>
  <c r="C7" i="14" s="1"/>
  <c r="C11" i="9" a="1"/>
  <c r="C11" i="9" s="1"/>
  <c r="C12" i="9" a="1"/>
  <c r="C12" i="9" s="1"/>
  <c r="D38" i="9" l="1"/>
  <c r="E18" i="8"/>
  <c r="F18" i="8" s="1"/>
  <c r="E72" i="8"/>
  <c r="F72" i="8" s="1"/>
  <c r="E75" i="8"/>
  <c r="F75" i="8" s="1"/>
  <c r="E76" i="8"/>
  <c r="F76" i="8" s="1"/>
  <c r="E84" i="8"/>
  <c r="F84" i="8" s="1"/>
  <c r="E83" i="8"/>
  <c r="F83" i="8" s="1"/>
  <c r="E73" i="8"/>
  <c r="F73" i="8" s="1"/>
  <c r="E81" i="8"/>
  <c r="F81" i="8" s="1"/>
  <c r="E71" i="8"/>
  <c r="F71" i="8" s="1"/>
  <c r="E77" i="8"/>
  <c r="F77" i="8" s="1"/>
  <c r="E74" i="8"/>
  <c r="F74" i="8" s="1"/>
  <c r="E78" i="8"/>
  <c r="F78" i="8" s="1"/>
  <c r="E79" i="8"/>
  <c r="F79" i="8" s="1"/>
  <c r="E7" i="13"/>
  <c r="E82" i="8"/>
  <c r="F82" i="8" s="1"/>
  <c r="P9" i="9" a="1"/>
  <c r="P9" i="9" s="1"/>
  <c r="E32" i="8"/>
  <c r="E22" i="8"/>
  <c r="F22" i="8" s="1"/>
  <c r="E39" i="8"/>
  <c r="F39" i="8" s="1"/>
  <c r="E24" i="8"/>
  <c r="F24" i="8" s="1"/>
  <c r="E21" i="8"/>
  <c r="F21" i="8" s="1"/>
  <c r="E41" i="8"/>
  <c r="F41" i="8" s="1"/>
  <c r="E61" i="8"/>
  <c r="F61" i="8" s="1"/>
  <c r="E43" i="8"/>
  <c r="F43" i="8" s="1"/>
  <c r="E16" i="8"/>
  <c r="F16" i="8" s="1"/>
  <c r="E26" i="8"/>
  <c r="F26" i="8" s="1"/>
  <c r="E42" i="8"/>
  <c r="F42" i="8" s="1"/>
  <c r="E62" i="8"/>
  <c r="F62" i="8" s="1"/>
  <c r="E15" i="8"/>
  <c r="F15" i="8" s="1"/>
  <c r="E47" i="8"/>
  <c r="F47" i="8" s="1"/>
  <c r="E28" i="8"/>
  <c r="F28" i="8" s="1"/>
  <c r="E52" i="8"/>
  <c r="F52" i="8" s="1"/>
  <c r="E9" i="8"/>
  <c r="F9" i="8" s="1"/>
  <c r="E25" i="8"/>
  <c r="F25" i="8" s="1"/>
  <c r="E45" i="8"/>
  <c r="F45" i="8" s="1"/>
  <c r="E65" i="8"/>
  <c r="F65" i="8" s="1"/>
  <c r="E51" i="8"/>
  <c r="F51" i="8" s="1"/>
  <c r="E48" i="8"/>
  <c r="F48" i="8" s="1"/>
  <c r="E38" i="8"/>
  <c r="F38" i="8" s="1"/>
  <c r="E11" i="8"/>
  <c r="F11" i="8" s="1"/>
  <c r="E10" i="8"/>
  <c r="F10" i="8" s="1"/>
  <c r="E36" i="8"/>
  <c r="F36" i="8" s="1"/>
  <c r="E68" i="8"/>
  <c r="F68" i="8" s="1"/>
  <c r="E13" i="8"/>
  <c r="F13" i="8" s="1"/>
  <c r="E29" i="8"/>
  <c r="F29" i="8" s="1"/>
  <c r="E53" i="8"/>
  <c r="F53" i="8" s="1"/>
  <c r="E69" i="8"/>
  <c r="F69" i="8" s="1"/>
  <c r="E27" i="8"/>
  <c r="F27" i="8" s="1"/>
  <c r="E59" i="8"/>
  <c r="F59" i="8" s="1"/>
  <c r="E8" i="8"/>
  <c r="F8" i="8" s="1"/>
  <c r="E60" i="8"/>
  <c r="F60" i="8" s="1"/>
  <c r="E58" i="8"/>
  <c r="F58" i="8" s="1"/>
  <c r="E70" i="8"/>
  <c r="F70" i="8" s="1"/>
  <c r="E44" i="8"/>
  <c r="F44" i="8" s="1"/>
  <c r="E30" i="8"/>
  <c r="F30" i="8" s="1"/>
  <c r="E46" i="8"/>
  <c r="F46" i="8" s="1"/>
  <c r="E66" i="8"/>
  <c r="F66" i="8" s="1"/>
  <c r="E23" i="8"/>
  <c r="F23" i="8" s="1"/>
  <c r="E55" i="8"/>
  <c r="F55" i="8" s="1"/>
  <c r="E14" i="8"/>
  <c r="F14" i="8" s="1"/>
  <c r="E34" i="8"/>
  <c r="F34" i="8" s="1"/>
  <c r="E54" i="8"/>
  <c r="F54" i="8" s="1"/>
  <c r="E7" i="8"/>
  <c r="F7" i="8" s="1"/>
  <c r="E31" i="8"/>
  <c r="F31" i="8" s="1"/>
  <c r="E63" i="8"/>
  <c r="F63" i="8" s="1"/>
  <c r="E20" i="8"/>
  <c r="F20" i="8" s="1"/>
  <c r="E40" i="8"/>
  <c r="F40" i="8" s="1"/>
  <c r="E17" i="8"/>
  <c r="F17" i="8" s="1"/>
  <c r="E37" i="8"/>
  <c r="F37" i="8" s="1"/>
  <c r="E57" i="8"/>
  <c r="F57" i="8" s="1"/>
  <c r="E35" i="8"/>
  <c r="F35" i="8" s="1"/>
  <c r="E67" i="8"/>
  <c r="F67" i="8" s="1"/>
  <c r="E12" i="8"/>
  <c r="F12" i="8" s="1"/>
  <c r="E64" i="8"/>
  <c r="F64" i="8" s="1"/>
  <c r="C9" i="6"/>
  <c r="C8" i="6"/>
  <c r="D33" i="9"/>
  <c r="D49" i="9"/>
  <c r="D73" i="9"/>
  <c r="D89" i="9"/>
  <c r="D105" i="9"/>
  <c r="D100" i="9"/>
  <c r="D46" i="9"/>
  <c r="D62" i="9"/>
  <c r="D82" i="9"/>
  <c r="D98" i="9"/>
  <c r="D32" i="9"/>
  <c r="D68" i="9"/>
  <c r="D27" i="9"/>
  <c r="D47" i="9"/>
  <c r="D63" i="9"/>
  <c r="D79" i="9"/>
  <c r="D95" i="9"/>
  <c r="D28" i="9"/>
  <c r="D72" i="9"/>
  <c r="D37" i="9"/>
  <c r="D57" i="9"/>
  <c r="D77" i="9"/>
  <c r="D93" i="9"/>
  <c r="D109" i="9"/>
  <c r="D30" i="9"/>
  <c r="D50" i="9"/>
  <c r="D66" i="9"/>
  <c r="D86" i="9"/>
  <c r="D102" i="9"/>
  <c r="D40" i="9"/>
  <c r="D84" i="9"/>
  <c r="D31" i="9"/>
  <c r="D51" i="9"/>
  <c r="D67" i="9"/>
  <c r="D83" i="9"/>
  <c r="D99" i="9"/>
  <c r="D36" i="9"/>
  <c r="D80" i="9"/>
  <c r="D41" i="9"/>
  <c r="D61" i="9"/>
  <c r="D81" i="9"/>
  <c r="D97" i="9"/>
  <c r="D64" i="9"/>
  <c r="D34" i="9"/>
  <c r="D54" i="9"/>
  <c r="D74" i="9"/>
  <c r="D90" i="9"/>
  <c r="D106" i="9"/>
  <c r="D48" i="9"/>
  <c r="D96" i="9"/>
  <c r="D35" i="9"/>
  <c r="D55" i="9"/>
  <c r="D71" i="9"/>
  <c r="D87" i="9"/>
  <c r="D103" i="9"/>
  <c r="D44" i="9"/>
  <c r="D92" i="9"/>
  <c r="D29" i="9"/>
  <c r="D45" i="9"/>
  <c r="D65" i="9"/>
  <c r="D85" i="9"/>
  <c r="D101" i="9"/>
  <c r="D88" i="9"/>
  <c r="D42" i="9"/>
  <c r="D58" i="9"/>
  <c r="D78" i="9"/>
  <c r="D94" i="9"/>
  <c r="D110" i="9"/>
  <c r="D56" i="9"/>
  <c r="D108" i="9"/>
  <c r="D43" i="9"/>
  <c r="D59" i="9"/>
  <c r="D75" i="9"/>
  <c r="D91" i="9"/>
  <c r="D107" i="9"/>
  <c r="D60" i="9"/>
  <c r="D104" i="9"/>
  <c r="E56" i="8"/>
  <c r="F56" i="8" s="1"/>
  <c r="E50" i="8"/>
  <c r="F50" i="8" s="1"/>
  <c r="E19" i="8"/>
  <c r="F19" i="8" s="1"/>
  <c r="E49" i="8"/>
  <c r="F49" i="8" s="1"/>
  <c r="F32" i="8" l="1"/>
  <c r="E33" i="8"/>
  <c r="F33" i="8" s="1"/>
  <c r="B21" i="6" l="1"/>
  <c r="B23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45" i="6" s="1"/>
  <c r="B16" i="6"/>
  <c r="B19" i="6"/>
  <c r="B20" i="6" s="1"/>
  <c r="B22" i="6"/>
  <c r="B24" i="6" s="1"/>
  <c r="B14" i="6"/>
  <c r="B15" i="6"/>
  <c r="B17" i="6"/>
  <c r="B18" i="6"/>
  <c r="B30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13" authorId="0" shapeId="0" xr:uid="{4B98AD96-8A6E-4C59-BC88-412FA2F17600}">
      <text>
        <r>
          <rPr>
            <sz val="9"/>
            <color indexed="81"/>
            <rFont val="Tahoma"/>
            <family val="2"/>
          </rPr>
          <t xml:space="preserve">  Pvz.: Kalniečių poliklinika, daugiabutis, individualus gyvenamasis namas</t>
        </r>
      </text>
    </comment>
    <comment ref="D13" authorId="0" shapeId="0" xr:uid="{7357C528-681B-4530-9709-523B6E11CCF5}">
      <text>
        <r>
          <rPr>
            <sz val="9"/>
            <color indexed="81"/>
            <rFont val="Tahoma"/>
            <family val="2"/>
          </rPr>
          <t xml:space="preserve">   Pvz.: Kaunas, Savanorių pr. 120; Elektrėnų sav., Semeliškių sen., Senųjų Būdų k., Trakų pl. 10</t>
        </r>
      </text>
    </comment>
    <comment ref="Q13" authorId="0" shapeId="0" xr:uid="{E66D066F-3D3E-4469-B1C3-AC93FAD9D245}">
      <text>
        <r>
          <rPr>
            <sz val="9"/>
            <color indexed="81"/>
            <rFont val="Tahoma"/>
            <family val="2"/>
          </rPr>
          <t xml:space="preserve">  Nurodyti mėginių ėmimo laiką mėnesiais ir pažymėti, rodiklių grupę: 
      A, B, R. R reiškia grupę Radiologiniai.</t>
        </r>
      </text>
    </comment>
    <comment ref="T13" authorId="0" shapeId="0" xr:uid="{55AB146B-1607-43ED-9CEB-6BBAFCC7DDEE}">
      <text>
        <r>
          <rPr>
            <sz val="9"/>
            <color indexed="81"/>
            <rFont val="Tahoma"/>
            <family val="2"/>
          </rPr>
          <t xml:space="preserve">   Nurodyti mėginių skaičių pagal grupes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11" authorId="0" shapeId="0" xr:uid="{CBEFDB78-767A-4283-A57F-CFC2DC3E07EB}">
      <text>
        <r>
          <rPr>
            <sz val="9"/>
            <color indexed="81"/>
            <rFont val="Tahoma"/>
            <family val="2"/>
          </rPr>
          <t xml:space="preserve">  Pvz.: Vandens ruošykla, Kalniečių poliklinika, daugiabutis, individualus gyvenamasis namas</t>
        </r>
      </text>
    </comment>
    <comment ref="D11" authorId="0" shapeId="0" xr:uid="{19350D8B-BB2A-41FD-A06B-F01CA8C1593B}">
      <text>
        <r>
          <rPr>
            <sz val="9"/>
            <color indexed="81"/>
            <rFont val="Tahoma"/>
            <family val="2"/>
          </rPr>
          <t xml:space="preserve">   Pvz.: Kaunas, Savanorių pr. 120; Elektrėnų sav., Semeliškių sen., Senųjų Būdų k., Trakų pl. 10</t>
        </r>
      </text>
    </comment>
    <comment ref="Q11" authorId="0" shapeId="0" xr:uid="{70CCCE33-3E68-4314-9732-ECA718FBDB60}">
      <text>
        <r>
          <rPr>
            <sz val="9"/>
            <color indexed="81"/>
            <rFont val="Tahoma"/>
            <family val="2"/>
          </rPr>
          <t>Nurodyti mėginių ėmimo laikotarpį  įrašant planuojamą paimti mėginių skaičių atitinkamu mėnesiu.
Tais atvejais, kai mėginiai imami nuolat, siūlome mėginių ėmimo laikotarpį nurodyti žodžiu „Nuolat“.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<sst xmlns="http://schemas.openxmlformats.org/spreadsheetml/2006/main" count="1602" uniqueCount="332">
  <si>
    <t>Geriamojo vandens stebėsenos programa</t>
  </si>
  <si>
    <t>Dokumento struktūra:</t>
  </si>
  <si>
    <t>Geriamojo vandens (toliau - vandens) stebėsenos programos  formą sudaro 3 dalys ir 10 lapų.</t>
  </si>
  <si>
    <t>Dalies pavadinimas</t>
  </si>
  <si>
    <t>Lapo pavadinimas</t>
  </si>
  <si>
    <r>
      <t xml:space="preserve">Turinys </t>
    </r>
    <r>
      <rPr>
        <i/>
        <sz val="11"/>
        <color theme="0"/>
        <rFont val="Raleway"/>
      </rPr>
      <t>(informacija apie)</t>
    </r>
  </si>
  <si>
    <t>Įvadas</t>
  </si>
  <si>
    <t>Informacija apie vandens stebėsenos programos formą</t>
  </si>
  <si>
    <t>Vandens stebėsenos programa
(reikia užpildyti)</t>
  </si>
  <si>
    <t>Bendra informacija</t>
  </si>
  <si>
    <t>Informacija apie vandens tiekimo sistemą, vandens ruošimą, kontaktinius asmenis</t>
  </si>
  <si>
    <t>VandensStebėsenaMėginiai</t>
  </si>
  <si>
    <t>Vandens stebėsenos mėginių ėmimo vieta ir laikas</t>
  </si>
  <si>
    <t>VandensStebėsenaRodikliai</t>
  </si>
  <si>
    <t>Vandens stebėsenos rodiklių tyrimo dažnumas</t>
  </si>
  <si>
    <t>VeiklosStebėsenaMėginiai</t>
  </si>
  <si>
    <t>Veiklos stebėsenos mėginių ėmimo vieta ir laikas</t>
  </si>
  <si>
    <t>VeiklosStebėsenaRodikliai</t>
  </si>
  <si>
    <t>Veiklos stebėsenos rodiklių tyrimo dažnumas</t>
  </si>
  <si>
    <t>Pagalbinė informacija formos pildymui (nepildyti)</t>
  </si>
  <si>
    <t>Rodikliai (vandens)</t>
  </si>
  <si>
    <t>Vandens rodikliai:  pagal geriamojo vandens stebėsenos rodiklių grupes ( A, B, radiologiniai)</t>
  </si>
  <si>
    <t>Rodikliai (veiklos)</t>
  </si>
  <si>
    <t>Veiklos stebėsenos rodikliai: pagal geriamojo vandens stebėsenos rodiklių grupes</t>
  </si>
  <si>
    <t>Dažnumo grupės</t>
  </si>
  <si>
    <t>Vandens ruošimas</t>
  </si>
  <si>
    <t>Įvesties laukų žymėjimas:</t>
  </si>
  <si>
    <t>Duomenų įvedimo laukas</t>
  </si>
  <si>
    <t>Privalomas įvedimo laukas</t>
  </si>
  <si>
    <t>Failo Excel formatu pavadinimas:</t>
  </si>
  <si>
    <r>
      <t>{</t>
    </r>
    <r>
      <rPr>
        <i/>
        <sz val="11"/>
        <color theme="1"/>
        <rFont val="Aptos Narrow"/>
        <family val="2"/>
        <scheme val="minor"/>
      </rPr>
      <t>Tiekėjo pavadinimas</t>
    </r>
    <r>
      <rPr>
        <sz val="11"/>
        <color theme="1"/>
        <rFont val="Aptos Narrow"/>
        <family val="2"/>
        <charset val="186"/>
        <scheme val="minor"/>
      </rPr>
      <t>}_{</t>
    </r>
    <r>
      <rPr>
        <i/>
        <sz val="11"/>
        <color theme="1"/>
        <rFont val="Aptos Narrow"/>
        <family val="2"/>
        <scheme val="minor"/>
      </rPr>
      <t>vandens tiekimo sistemos pavadinimas</t>
    </r>
    <r>
      <rPr>
        <sz val="11"/>
        <color theme="1"/>
        <rFont val="Aptos Narrow"/>
        <family val="2"/>
        <charset val="186"/>
        <scheme val="minor"/>
      </rPr>
      <t>}_programa_{</t>
    </r>
    <r>
      <rPr>
        <i/>
        <sz val="11"/>
        <color theme="1"/>
        <rFont val="Aptos Narrow"/>
        <family val="2"/>
        <scheme val="minor"/>
      </rPr>
      <t>metai</t>
    </r>
    <r>
      <rPr>
        <sz val="11"/>
        <color theme="1"/>
        <rFont val="Aptos Narrow"/>
        <family val="2"/>
        <charset val="186"/>
        <scheme val="minor"/>
      </rPr>
      <t>}.xlsx</t>
    </r>
  </si>
  <si>
    <t xml:space="preserve">Rašoma be lietuviškų raidžių (č, š, ž, ą, ę, ė, į, ų, ū) ir be tarpų. </t>
  </si>
  <si>
    <r>
      <t xml:space="preserve">pvz.: </t>
    </r>
    <r>
      <rPr>
        <i/>
        <sz val="11"/>
        <color theme="1"/>
        <rFont val="Aptos Narrow"/>
        <family val="2"/>
        <scheme val="minor"/>
      </rPr>
      <t>UABKaunovandenys_Viciunu_programa_2025</t>
    </r>
    <r>
      <rPr>
        <sz val="11"/>
        <color theme="1"/>
        <rFont val="Aptos Narrow"/>
        <family val="2"/>
        <charset val="186"/>
        <scheme val="minor"/>
      </rPr>
      <t>.xlsx</t>
    </r>
  </si>
  <si>
    <t>Vandens stebėsenos programa</t>
  </si>
  <si>
    <t>Programą parengė</t>
  </si>
  <si>
    <t>Pildo ūkio subjekto atsakingas darbuotojas</t>
  </si>
  <si>
    <t>Laikotarpis (už metus)</t>
  </si>
  <si>
    <t xml:space="preserve"> </t>
  </si>
  <si>
    <t>Vardas, pavardė</t>
  </si>
  <si>
    <t>Vandens tiekėjo pavadinimas</t>
  </si>
  <si>
    <t>Pareigos</t>
  </si>
  <si>
    <t>Juridinio asmens kodas</t>
  </si>
  <si>
    <t>Tel.</t>
  </si>
  <si>
    <t>El. pašto adresas</t>
  </si>
  <si>
    <t>Vandens tiekimo sistema</t>
  </si>
  <si>
    <t>Pavadinimas</t>
  </si>
  <si>
    <t>Programą patvirtino</t>
  </si>
  <si>
    <t>Vandens tiekimo objekto teritorija (toliau – teritorija)</t>
  </si>
  <si>
    <t>Teritorijos kodas</t>
  </si>
  <si>
    <t>Gyventojų, vartojančių tiekiamą geriamą vandenį, skaičius</t>
  </si>
  <si>
    <t>Įsakymo data</t>
  </si>
  <si>
    <t>Per parą paskirstomo geriamojo vandens kiekis</t>
  </si>
  <si>
    <t>Įsakymo Nr.</t>
  </si>
  <si>
    <t>Vandens ruošimui naudojamos medžiagos</t>
  </si>
  <si>
    <t>Chloraminas</t>
  </si>
  <si>
    <t>Ne</t>
  </si>
  <si>
    <t>Flokuliantas, kuriame yra aliuminio</t>
  </si>
  <si>
    <t>Flokuliantas, kuriame yra geležies</t>
  </si>
  <si>
    <t xml:space="preserve"> Naudojamas dezinfekavimo metodas, kurio metu susidaro chloritas</t>
  </si>
  <si>
    <t xml:space="preserve"> Naudojamas dezinfekavimo metodas, kurio metu susidaro chloratas</t>
  </si>
  <si>
    <t>Kitos vandens ruošimo cheminės medžiagos ir filtravimo priemonės</t>
  </si>
  <si>
    <t>Vandens stebėsenos mėginių ėmimo dažnumas pagal rodiklių grupes</t>
  </si>
  <si>
    <t>Grupė</t>
  </si>
  <si>
    <t>Reikalaujamas dažnumas</t>
  </si>
  <si>
    <t>Suplanuotas dažnumas</t>
  </si>
  <si>
    <t>Pastabos</t>
  </si>
  <si>
    <t>A grupė</t>
  </si>
  <si>
    <t>B grupė</t>
  </si>
  <si>
    <t>Radiologiniai</t>
  </si>
  <si>
    <t>Mėginių ėmimo laikotarpis</t>
  </si>
  <si>
    <t>Eil. Nr</t>
  </si>
  <si>
    <t>Mėginių ėmimo vietos pavadinimas</t>
  </si>
  <si>
    <t>Mėginių ėmimo vietos adresas</t>
  </si>
  <si>
    <t>Mėginių ėmimo vietos tipas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</si>
  <si>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</si>
  <si>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</si>
  <si>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</si>
  <si>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</si>
  <si>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</si>
  <si>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</si>
  <si>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</si>
  <si>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</si>
  <si>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</si>
  <si>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</si>
  <si>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</si>
  <si>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</si>
  <si>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A</t>
  </si>
  <si>
    <t>B</t>
  </si>
  <si>
    <t>Rad</t>
  </si>
  <si>
    <t>Viso</t>
  </si>
  <si>
    <t>Kodas</t>
  </si>
  <si>
    <t>Rodiklio pavadinimas</t>
  </si>
  <si>
    <t>Dažnumo grupė</t>
  </si>
  <si>
    <t>Planuojamas dažnumas mėginiams</t>
  </si>
  <si>
    <t>Planuojamas dažnumas rodikliui</t>
  </si>
  <si>
    <t>EEA_15-01-0</t>
  </si>
  <si>
    <t>EEA_15-02-1</t>
  </si>
  <si>
    <t>CAS_79-06-1</t>
  </si>
  <si>
    <t>CAS_7440-36-0</t>
  </si>
  <si>
    <t>CAS_7440-38-2</t>
  </si>
  <si>
    <t>CAS_71-43-2</t>
  </si>
  <si>
    <t>CAS_50-32-8</t>
  </si>
  <si>
    <t>CAS_80-05-7</t>
  </si>
  <si>
    <t>CAS_7440-42-8</t>
  </si>
  <si>
    <t>CAS_15541-45-4</t>
  </si>
  <si>
    <t>CAS_7440-43-9</t>
  </si>
  <si>
    <t>CAS_14866-68-3</t>
  </si>
  <si>
    <t>CAS_14998-27-7</t>
  </si>
  <si>
    <t>CAS_7440-47-3</t>
  </si>
  <si>
    <t>CAS_7440-50-8</t>
  </si>
  <si>
    <t>CAS_57-12-5</t>
  </si>
  <si>
    <t>CAS_107-06-2</t>
  </si>
  <si>
    <t>CAS_106-89-8</t>
  </si>
  <si>
    <t>CAS_16984-48-8</t>
  </si>
  <si>
    <t>EEA_33-86-3</t>
  </si>
  <si>
    <t>CAS_7439-92-1</t>
  </si>
  <si>
    <t>CAS_7439-97-6</t>
  </si>
  <si>
    <t>CAS_101043-37-2</t>
  </si>
  <si>
    <t>CAS_7440-02-0</t>
  </si>
  <si>
    <t>CAS_14797-55-8</t>
  </si>
  <si>
    <t>CAS_14797-65-0_1</t>
  </si>
  <si>
    <t>CAS_14797-65-0</t>
  </si>
  <si>
    <t>LT_G9_001</t>
  </si>
  <si>
    <t>EEA_34-01-5</t>
  </si>
  <si>
    <t>CAS_309-00-2</t>
  </si>
  <si>
    <t>CAS_60-57-1</t>
  </si>
  <si>
    <t>CAS_76-44-8</t>
  </si>
  <si>
    <t>CAS_1024-57-3</t>
  </si>
  <si>
    <t>EEA_33-74-9</t>
  </si>
  <si>
    <t>EEA_33-62-5</t>
  </si>
  <si>
    <t>CAS_7782-49-2</t>
  </si>
  <si>
    <t>EEA_33-42-1</t>
  </si>
  <si>
    <t>EEA_33-43-2</t>
  </si>
  <si>
    <t>CAS_7440-61-1</t>
  </si>
  <si>
    <t>CAS_75-01-4</t>
  </si>
  <si>
    <t>CAS_7429-90-5</t>
  </si>
  <si>
    <t>CAS_14798-03-9</t>
  </si>
  <si>
    <t>CAS_16887-00-6</t>
  </si>
  <si>
    <t>EEA_15-03-2</t>
  </si>
  <si>
    <t>LT_G9_004</t>
  </si>
  <si>
    <t>LT_G9_005</t>
  </si>
  <si>
    <t>EEA_3152-01-0</t>
  </si>
  <si>
    <t>CAS_7439-89-6</t>
  </si>
  <si>
    <t>CAS_7439-96-5</t>
  </si>
  <si>
    <t>LT_G9_006</t>
  </si>
  <si>
    <t>EEA_3133-07-1</t>
  </si>
  <si>
    <t>CAS_18785-72-3</t>
  </si>
  <si>
    <t>CAS_7440-23-5</t>
  </si>
  <si>
    <t>LT_G9_007</t>
  </si>
  <si>
    <t>LT_G9_008</t>
  </si>
  <si>
    <t>EEA_15-04-3</t>
  </si>
  <si>
    <t>EEA_3133-06-0</t>
  </si>
  <si>
    <t>EEA_3112-01-4</t>
  </si>
  <si>
    <t>LT_G9_009</t>
  </si>
  <si>
    <t>LT_G9_010</t>
  </si>
  <si>
    <t>LT_G9_011</t>
  </si>
  <si>
    <t>LT_G9_016</t>
  </si>
  <si>
    <t>CAS_959-98-8</t>
  </si>
  <si>
    <t>CAS_118-74-1</t>
  </si>
  <si>
    <t>CAS_1836-75-5</t>
  </si>
  <si>
    <t>CAS_319-84-6</t>
  </si>
  <si>
    <t>CAS_319-85-7</t>
  </si>
  <si>
    <t>CAS_319-86-8</t>
  </si>
  <si>
    <t>CAS_33213-65-9</t>
  </si>
  <si>
    <t>CAS_3424-82-6</t>
  </si>
  <si>
    <t>CAS_50-29-3</t>
  </si>
  <si>
    <t>CAS_57-74-9</t>
  </si>
  <si>
    <t>CAS_58-89-9</t>
  </si>
  <si>
    <t>CAS_72-20-8</t>
  </si>
  <si>
    <t>CAS_72-54-8</t>
  </si>
  <si>
    <t>CAS_72-55-9</t>
  </si>
  <si>
    <t>CAS_789-02-6</t>
  </si>
  <si>
    <t>EEA_32-03-1</t>
  </si>
  <si>
    <t>EEA_33-50-1</t>
  </si>
  <si>
    <t>Veiklos stebėsenos mėginių ėmimo dažnumas pagal rodiklių grupes</t>
  </si>
  <si>
    <t>Veiklos</t>
  </si>
  <si>
    <t>Eil.Nr</t>
  </si>
  <si>
    <t xml:space="preserve">Mėginių ėmimo vietos pavadinimas </t>
  </si>
  <si>
    <t xml:space="preserve">Mėginių ėmimo vietos tipas </t>
  </si>
  <si>
    <t>0</t>
  </si>
  <si>
    <t>Planuojamas dažnumas</t>
  </si>
  <si>
    <t>LT_G9_029</t>
  </si>
  <si>
    <t>LT_G9_030</t>
  </si>
  <si>
    <t>LT_G9_031</t>
  </si>
  <si>
    <t>LT_G9_032</t>
  </si>
  <si>
    <t>LT_G9_028</t>
  </si>
  <si>
    <t>LT_G9_033</t>
  </si>
  <si>
    <t>Rodiklis</t>
  </si>
  <si>
    <t>Dažnumas</t>
  </si>
  <si>
    <t>Mikrobiologiniai rodikliai</t>
  </si>
  <si>
    <t>Žarniniai enterokokai</t>
  </si>
  <si>
    <t>Cheminiai rodikliai</t>
  </si>
  <si>
    <t>Akrilamidas</t>
  </si>
  <si>
    <t>Stibis</t>
  </si>
  <si>
    <t>Arsenas</t>
  </si>
  <si>
    <t>Benzenas</t>
  </si>
  <si>
    <t>Benzo(a)pirenas</t>
  </si>
  <si>
    <t>Bisfenolis A</t>
  </si>
  <si>
    <t>Boras</t>
  </si>
  <si>
    <t>Bromatas</t>
  </si>
  <si>
    <t>Kadmis</t>
  </si>
  <si>
    <t>Chloratas</t>
  </si>
  <si>
    <t>Chloritas</t>
  </si>
  <si>
    <t>Chromas</t>
  </si>
  <si>
    <t>Varis</t>
  </si>
  <si>
    <t>Cianidas</t>
  </si>
  <si>
    <t>1,2-dichloretanas</t>
  </si>
  <si>
    <t>Epichlorhidrinas</t>
  </si>
  <si>
    <t>Fluoridas</t>
  </si>
  <si>
    <t>Haloacetinės rūgštys</t>
  </si>
  <si>
    <t>Švinas</t>
  </si>
  <si>
    <t>Gyvsidabris</t>
  </si>
  <si>
    <t>Mikrocistinas-LR</t>
  </si>
  <si>
    <t>Nikelis</t>
  </si>
  <si>
    <t>Nitratas (atitikties vietoje)</t>
  </si>
  <si>
    <t>Nitritas (vandenyje ištekančiame iš geriamojo vandens ruošimo įrenginių)</t>
  </si>
  <si>
    <t>Nitritas (atitikties vietoje)</t>
  </si>
  <si>
    <t>Nitratai / nitritai formulė  (atitikties vietoje)</t>
  </si>
  <si>
    <t>Cheminiai rodikliai (Pesticidai)</t>
  </si>
  <si>
    <t>Aldrinas</t>
  </si>
  <si>
    <t>Dieldrinas</t>
  </si>
  <si>
    <t>Heptachloras</t>
  </si>
  <si>
    <t>Heptachlorepoksidas</t>
  </si>
  <si>
    <t>PFAS iš viso</t>
  </si>
  <si>
    <t>PFAS suma</t>
  </si>
  <si>
    <t>Policikliniai aromatiniai angliavandeniliai</t>
  </si>
  <si>
    <t>Selenas</t>
  </si>
  <si>
    <t>Tetrachloreteno ir trichloreteno suma</t>
  </si>
  <si>
    <t>Trihalometanų suma</t>
  </si>
  <si>
    <t>Uranas</t>
  </si>
  <si>
    <t>Vinilo chloridas</t>
  </si>
  <si>
    <t>Indikatoriniai rodikliai</t>
  </si>
  <si>
    <t>Aliuminis</t>
  </si>
  <si>
    <t>Amonis</t>
  </si>
  <si>
    <t>Chloridas</t>
  </si>
  <si>
    <t>Spalva</t>
  </si>
  <si>
    <t>Savitasis elektrinis laidis</t>
  </si>
  <si>
    <t>Vandenilio jonų arba pH vertė</t>
  </si>
  <si>
    <t>Geležis</t>
  </si>
  <si>
    <t>Manganas</t>
  </si>
  <si>
    <t>Kvapas</t>
  </si>
  <si>
    <t>Permanganato indeksas / oksiduojamumas</t>
  </si>
  <si>
    <t>Sulfatas</t>
  </si>
  <si>
    <t>Natris</t>
  </si>
  <si>
    <t>Skonis</t>
  </si>
  <si>
    <t>Kolonijas sudarantys vienetai 22 °C temperatūroje</t>
  </si>
  <si>
    <t>Koliforminės bakterijos</t>
  </si>
  <si>
    <t>Bendroji organinė anglis (TOC)</t>
  </si>
  <si>
    <t>Drumstumas</t>
  </si>
  <si>
    <t>Radiologiniai rodikliai</t>
  </si>
  <si>
    <t>Radonas</t>
  </si>
  <si>
    <t>Tritis</t>
  </si>
  <si>
    <t>Indikacinė dozė</t>
  </si>
  <si>
    <t>Ra-226</t>
  </si>
  <si>
    <t>α-endosulfanas</t>
  </si>
  <si>
    <t>HCB</t>
  </si>
  <si>
    <t>Nitrofenas</t>
  </si>
  <si>
    <t>Alfa-HCH</t>
  </si>
  <si>
    <t>Beta-HCH</t>
  </si>
  <si>
    <t>β-endosulfanas</t>
  </si>
  <si>
    <t>o,p'-DDE</t>
  </si>
  <si>
    <t>p,p'-DDT</t>
  </si>
  <si>
    <t>Chlordanas</t>
  </si>
  <si>
    <t>Endrinas</t>
  </si>
  <si>
    <t>p,p'-DDD</t>
  </si>
  <si>
    <t>p,p'-DDE</t>
  </si>
  <si>
    <t>o,p'-DDT</t>
  </si>
  <si>
    <t>DDT izomerų suma</t>
  </si>
  <si>
    <t>Heptachloras (heptachloro ir heptachloro epoiksido suma)</t>
  </si>
  <si>
    <t>Veiklos stebėsenos rodikliai</t>
  </si>
  <si>
    <t>Somatiniai kolifagai</t>
  </si>
  <si>
    <t>Nuo</t>
  </si>
  <si>
    <t>Iki</t>
  </si>
  <si>
    <t>A Grupė</t>
  </si>
  <si>
    <t>B Grupė</t>
  </si>
  <si>
    <t>Kartą per 6 metus</t>
  </si>
  <si>
    <t>Kartą per 10 metų</t>
  </si>
  <si>
    <t>Kas savaitę</t>
  </si>
  <si>
    <t>Kas dieną</t>
  </si>
  <si>
    <t>Nuolat</t>
  </si>
  <si>
    <t>ID</t>
  </si>
  <si>
    <t>Naudojamos medžiagos</t>
  </si>
  <si>
    <t>Rodiklio kodas</t>
  </si>
  <si>
    <t>Tiriamas rodiklis</t>
  </si>
  <si>
    <t xml:space="preserve">Amonis </t>
  </si>
  <si>
    <t xml:space="preserve">Aliuminis </t>
  </si>
  <si>
    <t>Naudojamas dezinfekavimo metodas, kurio metu susidaro chloritas</t>
  </si>
  <si>
    <t>Naudojamas dezinfekavimo metodas, kurio metu susidaro chloratas</t>
  </si>
  <si>
    <t>Pavad</t>
  </si>
  <si>
    <t>Reikia</t>
  </si>
  <si>
    <t>GrId</t>
  </si>
  <si>
    <t>Planas</t>
  </si>
  <si>
    <t>Metai</t>
  </si>
  <si>
    <t>Vietos</t>
  </si>
  <si>
    <t>Ruošimas</t>
  </si>
  <si>
    <t>Svoris</t>
  </si>
  <si>
    <t>Čiaupas patalpoje arba objekte</t>
  </si>
  <si>
    <t>Vieta, kurioje vanduo fasuojamas</t>
  </si>
  <si>
    <t>Vieta, kurioje vanduo naudojamas maisto tvarkymo įmonėje</t>
  </si>
  <si>
    <t>Vieta, kurioje vanduo išteka iš cisternos</t>
  </si>
  <si>
    <t>Kartais</t>
  </si>
  <si>
    <t>Skirstomieji tinklai</t>
  </si>
  <si>
    <t>Netiriamas</t>
  </si>
  <si>
    <t>Vandens ruošimo įrenginiai</t>
  </si>
  <si>
    <t>Vandens gavybos įrenginiai</t>
  </si>
  <si>
    <t>Dumstumas</t>
  </si>
  <si>
    <t>Lookup</t>
  </si>
  <si>
    <t>Reik</t>
  </si>
  <si>
    <t>Skirt</t>
  </si>
  <si>
    <t>Dokumento versija</t>
  </si>
  <si>
    <t>CAS_465-73-6</t>
  </si>
  <si>
    <t>CAS_72-43-5</t>
  </si>
  <si>
    <t>Isodrinas</t>
  </si>
  <si>
    <t>4,4' Metoksichloras</t>
  </si>
  <si>
    <t>Naudojamas dezinfekavimo metodas, kurio metu susidaro haloacetinės rūgštys</t>
  </si>
  <si>
    <t>v2.2</t>
  </si>
  <si>
    <t xml:space="preserve"> Naudojamas dezinfekavimo metodas, kurio metu susidaro laisvasis chloras</t>
  </si>
  <si>
    <t>Dr</t>
  </si>
  <si>
    <t>Drumstumas vandens tiekimo įmonėje</t>
  </si>
  <si>
    <t>Pesticidų suma</t>
  </si>
  <si>
    <t>EEA_33-88-5</t>
  </si>
  <si>
    <t>Naudojamas dezinfekavimo metodas, kurio metu susidaro laisvasis chloras</t>
  </si>
  <si>
    <t>Laisvasis chloras</t>
  </si>
  <si>
    <t>Delta-HCH</t>
  </si>
  <si>
    <t>Gama-HCH (Lindanas)</t>
  </si>
  <si>
    <r>
      <t>Žarninės lazdelės (</t>
    </r>
    <r>
      <rPr>
        <i/>
        <sz val="11"/>
        <color theme="1"/>
        <rFont val="Aptos Narrow"/>
        <family val="2"/>
        <scheme val="minor"/>
      </rPr>
      <t>Escherichia coli</t>
    </r>
    <r>
      <rPr>
        <sz val="11"/>
        <color theme="1"/>
        <rFont val="Aptos Narrow"/>
        <family val="2"/>
        <charset val="186"/>
        <scheme val="minor"/>
      </rPr>
      <t>)</t>
    </r>
  </si>
  <si>
    <r>
      <t>Lūžinės klostridijos (</t>
    </r>
    <r>
      <rPr>
        <i/>
        <sz val="11"/>
        <color theme="1"/>
        <rFont val="Aptos Narrow"/>
        <family val="2"/>
        <scheme val="minor"/>
      </rPr>
      <t>Clostridium perfringens</t>
    </r>
    <r>
      <rPr>
        <sz val="11"/>
        <color theme="1"/>
        <rFont val="Aptos Narrow"/>
        <family val="2"/>
        <charset val="186"/>
        <scheme val="minor"/>
      </rPr>
      <t>) ir jų sporos</t>
    </r>
  </si>
  <si>
    <t>Komentaras</t>
  </si>
  <si>
    <t>Vandens stebėsenos mėginių ėmimo dažnumas pagal stebėsenos rodiklių dažnumo grupes</t>
  </si>
  <si>
    <t>Veiklos stebėsenos mėginių ėmimo dažnumas pagal stebėsenos rodiklių dažnumo grupes</t>
  </si>
  <si>
    <t>Vandens ir veiklos stebėsenos mėginių ėmimo dažnumas  per kalendorinius metus pagal stebėsenos rodiklių grupes ir geriamojo vandens tiekimo objekto teritorijoje per parą paskirstomo geriamojo vandens kiekį, m³</t>
  </si>
  <si>
    <t>Vandens ruošimui naudojamos cheminės medžiagos ir mėginių ėmimo  dažnumo pokytis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</si>
</sst>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&quot; m.&quot;"/>
    <numFmt numFmtId="165" formatCode="#&quot; m³&quot;"/>
  </numFmts>
  <fonts count="22" x14ac:knownFonts="1">
    <font>
      <sz val="11"/>
      <color theme="1"/>
      <name val="Aptos Narrow"/>
      <family val="2"/>
      <charset val="186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Aptos Narrow"/>
      <family val="2"/>
      <charset val="186"/>
      <scheme val="minor"/>
    </font>
    <font>
      <u/>
      <sz val="11"/>
      <color theme="10"/>
      <name val="Aptos Narrow"/>
      <family val="2"/>
      <charset val="186"/>
      <scheme val="minor"/>
    </font>
    <font>
      <b/>
      <sz val="11"/>
      <color theme="0"/>
      <name val="Raleway"/>
    </font>
    <font>
      <sz val="11"/>
      <color theme="1"/>
      <name val="Raleway"/>
    </font>
    <font>
      <sz val="11"/>
      <color theme="0" tint="-0.14999847407452621"/>
      <name val="Raleway"/>
    </font>
    <font>
      <b/>
      <sz val="11"/>
      <color theme="1"/>
      <name val="Raleway"/>
    </font>
    <font>
      <sz val="10"/>
      <color theme="1"/>
      <name val="Raleway"/>
    </font>
    <font>
      <b/>
      <sz val="11"/>
      <color theme="4"/>
      <name val="Raleway"/>
    </font>
    <font>
      <b/>
      <sz val="14"/>
      <color theme="4"/>
      <name val="Raleway"/>
    </font>
    <font>
      <i/>
      <sz val="11"/>
      <color theme="1"/>
      <name val="Aptos Narrow"/>
      <family val="2"/>
      <scheme val="minor"/>
    </font>
    <font>
      <i/>
      <sz val="11"/>
      <color theme="0"/>
      <name val="Raleway"/>
    </font>
    <font>
      <b/>
      <sz val="11"/>
      <color theme="0"/>
      <name val="Aptos Narrow"/>
      <family val="2"/>
      <charset val="186"/>
      <scheme val="minor"/>
    </font>
    <font>
      <sz val="9"/>
      <color indexed="81"/>
      <name val="Tahoma"/>
      <family val="2"/>
    </font>
    <font>
      <b/>
      <sz val="10"/>
      <color theme="1"/>
      <name val="Raleway"/>
    </font>
    <font>
      <b/>
      <sz val="9"/>
      <name val="Raleway"/>
    </font>
    <font>
      <b/>
      <sz val="11"/>
      <name val="Aptos Narrow"/>
      <family val="2"/>
      <scheme val="minor"/>
    </font>
    <font>
      <sz val="9"/>
      <color theme="1"/>
      <name val="Segoe UI"/>
      <family val="2"/>
    </font>
    <font>
      <sz val="11"/>
      <color theme="0" tint="-0.249977111117893"/>
      <name val="Aptos Narrow"/>
      <family val="2"/>
      <scheme val="minor"/>
    </font>
    <font>
      <b/>
      <sz val="11"/>
      <color theme="0" tint="-0.249977111117893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6"/>
        <bgColor indexed="64"/>
      </patternFill>
    </fill>
    <fill>
      <patternFill patternType="gray125">
        <fgColor theme="5" tint="0.59996337778862885"/>
        <bgColor indexed="65"/>
      </patternFill>
    </fill>
    <fill>
      <patternFill patternType="solid">
        <fgColor rgb="FFF8FBFE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5FCF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 tint="0.79998168889431442"/>
      </right>
      <top style="thin">
        <color theme="4"/>
      </top>
      <bottom/>
      <diagonal/>
    </border>
    <border>
      <left style="thin">
        <color theme="4"/>
      </left>
      <right style="thin">
        <color theme="4" tint="0.79998168889431442"/>
      </right>
      <top style="thin">
        <color theme="4"/>
      </top>
      <bottom style="thin">
        <color theme="4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/>
      </top>
      <bottom style="thin">
        <color theme="4"/>
      </bottom>
      <diagonal/>
    </border>
    <border>
      <left style="thin">
        <color theme="4" tint="0.79998168889431442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 tint="0.79998168889431442"/>
      </left>
      <right style="thin">
        <color indexed="64"/>
      </right>
      <top style="thin">
        <color theme="4"/>
      </top>
      <bottom style="thin">
        <color theme="4"/>
      </bottom>
      <diagonal/>
    </border>
    <border>
      <left style="thin">
        <color theme="9" tint="0.79998168889431442"/>
      </left>
      <right style="thin">
        <color theme="9" tint="-0.24994659260841701"/>
      </right>
      <top/>
      <bottom style="thin">
        <color theme="9" tint="-0.24994659260841701"/>
      </bottom>
      <diagonal/>
    </border>
    <border>
      <left style="thin">
        <color theme="9" tint="0.79998168889431442"/>
      </left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/>
      <right style="thin">
        <color theme="9" tint="0.79998168889431442"/>
      </right>
      <top/>
      <bottom style="thin">
        <color theme="9" tint="-0.24994659260841701"/>
      </bottom>
      <diagonal/>
    </border>
    <border>
      <left/>
      <right style="thin">
        <color theme="9" tint="0.79998168889431442"/>
      </right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4" tint="0.79998168889431442"/>
      </left>
      <right/>
      <top style="thin">
        <color theme="4"/>
      </top>
      <bottom style="thin">
        <color theme="4"/>
      </bottom>
      <diagonal/>
    </border>
    <border>
      <left style="thin">
        <color theme="6"/>
      </left>
      <right style="thin">
        <color theme="9" tint="0.79998168889431442"/>
      </right>
      <top/>
      <bottom style="thin">
        <color theme="9" tint="-0.24994659260841701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9" tint="0.79998168889431442"/>
      </left>
      <right style="thin">
        <color theme="9" tint="-0.24994659260841701"/>
      </right>
      <top/>
      <bottom/>
      <diagonal/>
    </border>
    <border>
      <left/>
      <right style="thin">
        <color theme="9" tint="0.79998168889431442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9" tint="-0.24994659260841701"/>
      </left>
      <right style="thin">
        <color theme="9" tint="0.79998168889431442"/>
      </right>
      <top style="double">
        <color theme="9" tint="-0.24994659260841701"/>
      </top>
      <bottom style="thin">
        <color theme="9" tint="-0.24994659260841701"/>
      </bottom>
      <diagonal/>
    </border>
    <border>
      <left style="thin">
        <color theme="9" tint="0.79998168889431442"/>
      </left>
      <right style="thin">
        <color theme="9" tint="0.79998168889431442"/>
      </right>
      <top style="double">
        <color theme="9" tint="-0.24994659260841701"/>
      </top>
      <bottom style="thin">
        <color theme="9" tint="-0.24994659260841701"/>
      </bottom>
      <diagonal/>
    </border>
    <border>
      <left style="thin">
        <color theme="9" tint="0.79998168889431442"/>
      </left>
      <right style="thin">
        <color theme="9" tint="-0.24994659260841701"/>
      </right>
      <top style="double">
        <color theme="9" tint="-0.24994659260841701"/>
      </top>
      <bottom style="thin">
        <color theme="9" tint="-0.24994659260841701"/>
      </bottom>
      <diagonal/>
    </border>
    <border>
      <left/>
      <right style="thin">
        <color theme="9" tint="-0.24994659260841701"/>
      </right>
      <top style="double">
        <color theme="9" tint="-0.24994659260841701"/>
      </top>
      <bottom style="thin">
        <color theme="9" tint="-0.24994659260841701"/>
      </bottom>
      <diagonal/>
    </border>
    <border>
      <left/>
      <right/>
      <top/>
      <bottom style="thin">
        <color theme="9" tint="-0.24994659260841701"/>
      </bottom>
      <diagonal/>
    </border>
    <border>
      <left style="thin">
        <color theme="9" tint="-0.24994659260841701"/>
      </left>
      <right/>
      <top style="double">
        <color theme="9" tint="-0.24994659260841701"/>
      </top>
      <bottom style="thin">
        <color theme="9" tint="-0.24994659260841701"/>
      </bottom>
      <diagonal/>
    </border>
    <border>
      <left style="thin">
        <color theme="9" tint="-0.24994659260841701"/>
      </left>
      <right style="thin">
        <color theme="9" tint="0.79998168889431442"/>
      </right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/>
      </top>
      <bottom/>
      <diagonal/>
    </border>
    <border>
      <left style="thin">
        <color theme="4" tint="0.79998168889431442"/>
      </left>
      <right/>
      <top style="thin">
        <color theme="4"/>
      </top>
      <bottom/>
      <diagonal/>
    </border>
    <border>
      <left style="thin">
        <color theme="9" tint="-0.24994659260841701"/>
      </left>
      <right style="thin">
        <color theme="9" tint="0.79998168889431442"/>
      </right>
      <top style="thin">
        <color theme="9" tint="-0.24994659260841701"/>
      </top>
      <bottom/>
      <diagonal/>
    </border>
    <border>
      <left style="thin">
        <color theme="9" tint="0.79998168889431442"/>
      </left>
      <right style="thin">
        <color theme="9" tint="-0.24994659260841701"/>
      </right>
      <top style="thin">
        <color theme="9" tint="-0.24994659260841701"/>
      </top>
      <bottom/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9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0" fillId="0" borderId="1" xfId="0" applyBorder="1"/>
    <xf numFmtId="0" fontId="2" fillId="0" borderId="1" xfId="0" applyFont="1" applyBorder="1"/>
    <xf numFmtId="49" fontId="0" fillId="0" borderId="0" xfId="0" applyNumberFormat="1"/>
    <xf numFmtId="0" fontId="6" fillId="0" borderId="0" xfId="0" applyFont="1" applyAlignment="1">
      <alignment horizontal="left" vertical="top" wrapText="1" indent="1"/>
    </xf>
    <xf numFmtId="0" fontId="6" fillId="0" borderId="0" xfId="0" applyFont="1" applyAlignment="1">
      <alignment horizontal="left" vertical="top" wrapText="1"/>
    </xf>
    <xf numFmtId="0" fontId="6" fillId="3" borderId="0" xfId="0" applyFont="1" applyFill="1" applyAlignment="1">
      <alignment horizontal="left" vertical="top" wrapText="1"/>
    </xf>
    <xf numFmtId="0" fontId="6" fillId="3" borderId="0" xfId="0" applyFont="1" applyFill="1" applyAlignment="1">
      <alignment horizontal="left" vertical="top" wrapText="1" indent="1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 wrapText="1" indent="1"/>
    </xf>
    <xf numFmtId="0" fontId="6" fillId="3" borderId="0" xfId="0" applyFont="1" applyFill="1" applyAlignment="1">
      <alignment horizontal="left" vertical="center" wrapText="1" indent="1"/>
    </xf>
    <xf numFmtId="0" fontId="7" fillId="0" borderId="0" xfId="0" applyFont="1" applyAlignment="1">
      <alignment vertical="center"/>
    </xf>
    <xf numFmtId="0" fontId="9" fillId="4" borderId="1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 wrapText="1" indent="1"/>
    </xf>
    <xf numFmtId="0" fontId="6" fillId="5" borderId="13" xfId="0" applyFont="1" applyFill="1" applyBorder="1" applyAlignment="1">
      <alignment horizontal="right" vertical="center" indent="1"/>
    </xf>
    <xf numFmtId="0" fontId="6" fillId="5" borderId="13" xfId="0" applyFont="1" applyFill="1" applyBorder="1" applyAlignment="1">
      <alignment horizontal="right" vertical="center" wrapText="1" indent="1"/>
    </xf>
    <xf numFmtId="0" fontId="10" fillId="0" borderId="0" xfId="1" applyFont="1" applyBorder="1" applyAlignment="1">
      <alignment horizontal="right" vertical="center" indent="1"/>
    </xf>
    <xf numFmtId="0" fontId="10" fillId="0" borderId="0" xfId="1" applyFont="1" applyBorder="1" applyAlignment="1">
      <alignment horizontal="left" vertical="center" indent="1"/>
    </xf>
    <xf numFmtId="49" fontId="6" fillId="0" borderId="0" xfId="0" applyNumberFormat="1" applyFont="1" applyAlignment="1" applyProtection="1">
      <alignment vertical="center"/>
      <protection locked="0"/>
    </xf>
    <xf numFmtId="0" fontId="11" fillId="0" borderId="0" xfId="1" applyFont="1" applyBorder="1" applyAlignment="1">
      <alignment horizontal="left" vertical="center"/>
    </xf>
    <xf numFmtId="0" fontId="8" fillId="7" borderId="11" xfId="0" applyFont="1" applyFill="1" applyBorder="1" applyAlignment="1" applyProtection="1">
      <alignment horizontal="right" vertical="center" indent="1"/>
      <protection locked="0"/>
    </xf>
    <xf numFmtId="164" fontId="6" fillId="7" borderId="13" xfId="0" applyNumberFormat="1" applyFont="1" applyFill="1" applyBorder="1" applyAlignment="1" applyProtection="1">
      <alignment horizontal="left" vertical="center" indent="1"/>
      <protection locked="0"/>
    </xf>
    <xf numFmtId="0" fontId="6" fillId="7" borderId="13" xfId="0" applyFont="1" applyFill="1" applyBorder="1" applyAlignment="1" applyProtection="1">
      <alignment horizontal="left" vertical="center" indent="1"/>
      <protection locked="0"/>
    </xf>
    <xf numFmtId="165" fontId="6" fillId="7" borderId="13" xfId="0" applyNumberFormat="1" applyFont="1" applyFill="1" applyBorder="1" applyAlignment="1" applyProtection="1">
      <alignment horizontal="left" vertical="center" indent="1"/>
      <protection locked="0"/>
    </xf>
    <xf numFmtId="49" fontId="6" fillId="7" borderId="13" xfId="0" applyNumberFormat="1" applyFont="1" applyFill="1" applyBorder="1" applyAlignment="1" applyProtection="1">
      <alignment horizontal="left" vertical="center" indent="1"/>
      <protection locked="0"/>
    </xf>
    <xf numFmtId="14" fontId="6" fillId="7" borderId="13" xfId="0" applyNumberFormat="1" applyFont="1" applyFill="1" applyBorder="1" applyAlignment="1" applyProtection="1">
      <alignment horizontal="left" vertical="center" indent="1"/>
      <protection locked="0"/>
    </xf>
    <xf numFmtId="0" fontId="6" fillId="0" borderId="0" xfId="0" applyFont="1" applyAlignment="1">
      <alignment vertical="center" wrapText="1"/>
    </xf>
    <xf numFmtId="0" fontId="6" fillId="5" borderId="13" xfId="0" applyFont="1" applyFill="1" applyBorder="1" applyAlignment="1">
      <alignment horizontal="left" vertical="top" wrapText="1" indent="1"/>
    </xf>
    <xf numFmtId="0" fontId="6" fillId="5" borderId="14" xfId="0" applyFont="1" applyFill="1" applyBorder="1" applyAlignment="1">
      <alignment horizontal="left" vertical="top" wrapText="1" indent="1"/>
    </xf>
    <xf numFmtId="0" fontId="9" fillId="7" borderId="13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 wrapText="1" indent="1"/>
    </xf>
    <xf numFmtId="0" fontId="14" fillId="10" borderId="17" xfId="0" applyFont="1" applyFill="1" applyBorder="1"/>
    <xf numFmtId="0" fontId="14" fillId="10" borderId="18" xfId="0" applyFont="1" applyFill="1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14" fontId="6" fillId="7" borderId="13" xfId="0" applyNumberFormat="1" applyFont="1" applyFill="1" applyBorder="1" applyAlignment="1" applyProtection="1">
      <alignment horizontal="left" vertical="center" wrapText="1" indent="1"/>
      <protection locked="0"/>
    </xf>
    <xf numFmtId="0" fontId="9" fillId="0" borderId="0" xfId="0" applyFont="1" applyAlignment="1">
      <alignment horizontal="left" vertical="center" indent="1"/>
    </xf>
    <xf numFmtId="0" fontId="6" fillId="7" borderId="11" xfId="0" applyFont="1" applyFill="1" applyBorder="1" applyAlignment="1" applyProtection="1">
      <alignment horizontal="center" vertical="center"/>
      <protection locked="0"/>
    </xf>
    <xf numFmtId="0" fontId="6" fillId="7" borderId="12" xfId="0" applyFont="1" applyFill="1" applyBorder="1" applyAlignment="1" applyProtection="1">
      <alignment horizontal="center" vertical="center"/>
      <protection locked="0"/>
    </xf>
    <xf numFmtId="0" fontId="17" fillId="8" borderId="13" xfId="0" applyFont="1" applyFill="1" applyBorder="1" applyAlignment="1" applyProtection="1">
      <alignment horizontal="left" vertical="center" wrapText="1" indent="1"/>
      <protection locked="0"/>
    </xf>
    <xf numFmtId="0" fontId="17" fillId="9" borderId="13" xfId="0" applyFont="1" applyFill="1" applyBorder="1" applyAlignment="1" applyProtection="1">
      <alignment horizontal="left" vertical="center" wrapText="1" indent="1"/>
      <protection locked="0"/>
    </xf>
    <xf numFmtId="0" fontId="18" fillId="6" borderId="13" xfId="1" applyFont="1" applyFill="1" applyBorder="1" applyAlignment="1" applyProtection="1">
      <alignment horizontal="left" vertical="center" wrapText="1" indent="1"/>
      <protection locked="0"/>
    </xf>
    <xf numFmtId="0" fontId="18" fillId="11" borderId="13" xfId="1" applyFont="1" applyFill="1" applyBorder="1" applyAlignment="1" applyProtection="1">
      <alignment horizontal="left" vertical="center" wrapText="1" indent="1"/>
      <protection locked="0"/>
    </xf>
    <xf numFmtId="0" fontId="16" fillId="5" borderId="13" xfId="0" applyFont="1" applyFill="1" applyBorder="1" applyAlignment="1">
      <alignment horizontal="left" vertical="center" wrapText="1" indent="1"/>
    </xf>
    <xf numFmtId="0" fontId="19" fillId="0" borderId="0" xfId="0" applyFont="1" applyAlignment="1">
      <alignment vertical="center"/>
    </xf>
    <xf numFmtId="49" fontId="6" fillId="7" borderId="11" xfId="0" applyNumberFormat="1" applyFont="1" applyFill="1" applyBorder="1" applyAlignment="1" applyProtection="1">
      <alignment horizontal="center" vertical="center"/>
      <protection locked="0"/>
    </xf>
    <xf numFmtId="49" fontId="9" fillId="7" borderId="11" xfId="0" applyNumberFormat="1" applyFont="1" applyFill="1" applyBorder="1" applyAlignment="1" applyProtection="1">
      <alignment horizontal="center" vertical="center"/>
      <protection locked="0"/>
    </xf>
    <xf numFmtId="49" fontId="6" fillId="7" borderId="9" xfId="0" applyNumberFormat="1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>
      <alignment horizontal="left" vertical="center" wrapText="1" indent="1"/>
    </xf>
    <xf numFmtId="0" fontId="5" fillId="2" borderId="24" xfId="0" applyFont="1" applyFill="1" applyBorder="1" applyAlignment="1">
      <alignment horizontal="left" vertical="center" wrapText="1" indent="1"/>
    </xf>
    <xf numFmtId="1" fontId="6" fillId="7" borderId="11" xfId="0" applyNumberFormat="1" applyFont="1" applyFill="1" applyBorder="1" applyAlignment="1" applyProtection="1">
      <alignment horizontal="center" vertical="center"/>
      <protection locked="0"/>
    </xf>
    <xf numFmtId="1" fontId="9" fillId="7" borderId="11" xfId="0" applyNumberFormat="1" applyFont="1" applyFill="1" applyBorder="1" applyAlignment="1" applyProtection="1">
      <alignment horizontal="center" vertical="center"/>
      <protection locked="0"/>
    </xf>
    <xf numFmtId="1" fontId="6" fillId="7" borderId="9" xfId="0" applyNumberFormat="1" applyFont="1" applyFill="1" applyBorder="1" applyAlignment="1" applyProtection="1">
      <alignment horizontal="center" vertical="center"/>
      <protection locked="0"/>
    </xf>
    <xf numFmtId="0" fontId="6" fillId="12" borderId="27" xfId="0" applyFont="1" applyFill="1" applyBorder="1" applyAlignment="1">
      <alignment horizontal="right" vertical="center" indent="1"/>
    </xf>
    <xf numFmtId="0" fontId="6" fillId="12" borderId="27" xfId="0" applyFont="1" applyFill="1" applyBorder="1" applyAlignment="1" applyProtection="1">
      <alignment horizontal="left" vertical="center" indent="1"/>
      <protection locked="0"/>
    </xf>
    <xf numFmtId="0" fontId="6" fillId="12" borderId="27" xfId="0" applyFont="1" applyFill="1" applyBorder="1" applyAlignment="1" applyProtection="1">
      <alignment horizontal="right" vertical="center"/>
      <protection locked="0"/>
    </xf>
    <xf numFmtId="0" fontId="6" fillId="12" borderId="27" xfId="0" applyFont="1" applyFill="1" applyBorder="1" applyAlignment="1" applyProtection="1">
      <alignment horizontal="left" vertical="center"/>
      <protection locked="0"/>
    </xf>
    <xf numFmtId="0" fontId="6" fillId="12" borderId="27" xfId="0" applyFont="1" applyFill="1" applyBorder="1" applyAlignment="1" applyProtection="1">
      <alignment horizontal="center" vertical="center"/>
      <protection locked="0"/>
    </xf>
    <xf numFmtId="0" fontId="6" fillId="12" borderId="28" xfId="0" applyFont="1" applyFill="1" applyBorder="1" applyAlignment="1" applyProtection="1">
      <alignment horizontal="center" vertical="center"/>
      <protection locked="0"/>
    </xf>
    <xf numFmtId="1" fontId="6" fillId="7" borderId="26" xfId="0" applyNumberFormat="1" applyFont="1" applyFill="1" applyBorder="1" applyAlignment="1" applyProtection="1">
      <alignment horizontal="center" vertical="center"/>
      <protection locked="0"/>
    </xf>
    <xf numFmtId="1" fontId="6" fillId="7" borderId="25" xfId="0" applyNumberFormat="1" applyFont="1" applyFill="1" applyBorder="1" applyAlignment="1" applyProtection="1">
      <alignment horizontal="center" vertical="center"/>
      <protection locked="0"/>
    </xf>
    <xf numFmtId="0" fontId="6" fillId="3" borderId="0" xfId="0" applyFont="1" applyFill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6" fillId="5" borderId="29" xfId="0" applyFont="1" applyFill="1" applyBorder="1" applyAlignment="1" applyProtection="1">
      <alignment horizontal="center" vertical="center"/>
      <protection locked="0"/>
    </xf>
    <xf numFmtId="0" fontId="6" fillId="5" borderId="30" xfId="0" applyFont="1" applyFill="1" applyBorder="1" applyAlignment="1" applyProtection="1">
      <alignment horizontal="center" vertical="center"/>
      <protection locked="0"/>
    </xf>
    <xf numFmtId="0" fontId="6" fillId="5" borderId="31" xfId="0" applyFont="1" applyFill="1" applyBorder="1" applyAlignment="1" applyProtection="1">
      <alignment horizontal="center" vertical="center"/>
      <protection locked="0"/>
    </xf>
    <xf numFmtId="0" fontId="6" fillId="5" borderId="32" xfId="0" applyFont="1" applyFill="1" applyBorder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1" fontId="6" fillId="5" borderId="3" xfId="0" applyNumberFormat="1" applyFont="1" applyFill="1" applyBorder="1" applyAlignment="1">
      <alignment horizontal="right" vertical="center" indent="1"/>
    </xf>
    <xf numFmtId="1" fontId="6" fillId="5" borderId="5" xfId="0" applyNumberFormat="1" applyFont="1" applyFill="1" applyBorder="1" applyAlignment="1">
      <alignment horizontal="right" vertical="center" indent="1"/>
    </xf>
    <xf numFmtId="1" fontId="6" fillId="5" borderId="4" xfId="0" applyNumberFormat="1" applyFont="1" applyFill="1" applyBorder="1" applyAlignment="1">
      <alignment horizontal="right" vertical="center" indent="1"/>
    </xf>
    <xf numFmtId="0" fontId="6" fillId="5" borderId="5" xfId="0" applyFont="1" applyFill="1" applyBorder="1" applyAlignment="1">
      <alignment horizontal="left" vertical="center" indent="1"/>
    </xf>
    <xf numFmtId="0" fontId="8" fillId="5" borderId="8" xfId="0" applyFont="1" applyFill="1" applyBorder="1" applyAlignment="1">
      <alignment horizontal="right" vertical="center" indent="1"/>
    </xf>
    <xf numFmtId="0" fontId="6" fillId="5" borderId="5" xfId="0" applyFont="1" applyFill="1" applyBorder="1" applyAlignment="1">
      <alignment vertical="center"/>
    </xf>
    <xf numFmtId="0" fontId="6" fillId="5" borderId="6" xfId="0" applyFont="1" applyFill="1" applyBorder="1" applyAlignment="1">
      <alignment vertical="center" shrinkToFit="1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3" borderId="0" xfId="0" applyFont="1" applyFill="1" applyAlignment="1">
      <alignment horizontal="left" vertical="center" wrapText="1"/>
    </xf>
    <xf numFmtId="0" fontId="6" fillId="5" borderId="21" xfId="0" applyFont="1" applyFill="1" applyBorder="1" applyAlignment="1">
      <alignment horizontal="center" vertical="center"/>
    </xf>
    <xf numFmtId="49" fontId="9" fillId="7" borderId="11" xfId="0" applyNumberFormat="1" applyFont="1" applyFill="1" applyBorder="1" applyAlignment="1" applyProtection="1">
      <alignment horizontal="left" vertical="top" wrapText="1"/>
      <protection locked="0"/>
    </xf>
    <xf numFmtId="49" fontId="9" fillId="7" borderId="9" xfId="0" applyNumberFormat="1" applyFont="1" applyFill="1" applyBorder="1" applyAlignment="1" applyProtection="1">
      <alignment horizontal="left" vertical="top" wrapText="1"/>
      <protection locked="0"/>
    </xf>
    <xf numFmtId="49" fontId="9" fillId="7" borderId="9" xfId="0" applyNumberFormat="1" applyFont="1" applyFill="1" applyBorder="1" applyAlignment="1" applyProtection="1">
      <alignment vertical="top" wrapText="1"/>
      <protection locked="0"/>
    </xf>
    <xf numFmtId="0" fontId="9" fillId="7" borderId="11" xfId="0" applyFont="1" applyFill="1" applyBorder="1" applyAlignment="1" applyProtection="1">
      <alignment vertical="top" wrapText="1"/>
      <protection locked="0"/>
    </xf>
    <xf numFmtId="0" fontId="9" fillId="7" borderId="11" xfId="0" applyFont="1" applyFill="1" applyBorder="1" applyAlignment="1" applyProtection="1">
      <alignment horizontal="left" vertical="top" wrapText="1"/>
      <protection locked="0"/>
    </xf>
    <xf numFmtId="0" fontId="9" fillId="7" borderId="22" xfId="0" applyFont="1" applyFill="1" applyBorder="1" applyAlignment="1" applyProtection="1">
      <alignment horizontal="left" vertical="top" wrapText="1" indent="1"/>
      <protection locked="0"/>
    </xf>
    <xf numFmtId="0" fontId="6" fillId="5" borderId="34" xfId="0" applyFont="1" applyFill="1" applyBorder="1" applyAlignment="1" applyProtection="1">
      <alignment horizontal="center" vertical="center"/>
      <protection locked="0"/>
    </xf>
    <xf numFmtId="0" fontId="6" fillId="7" borderId="35" xfId="0" applyFont="1" applyFill="1" applyBorder="1" applyAlignment="1" applyProtection="1">
      <alignment horizontal="center" vertical="center"/>
      <protection locked="0"/>
    </xf>
    <xf numFmtId="0" fontId="20" fillId="0" borderId="0" xfId="0" applyFont="1" applyAlignment="1">
      <alignment horizontal="right"/>
    </xf>
    <xf numFmtId="0" fontId="21" fillId="0" borderId="0" xfId="0" applyFont="1"/>
    <xf numFmtId="0" fontId="6" fillId="5" borderId="4" xfId="0" applyFont="1" applyFill="1" applyBorder="1" applyAlignment="1">
      <alignment vertical="center"/>
    </xf>
    <xf numFmtId="0" fontId="6" fillId="5" borderId="36" xfId="0" applyFont="1" applyFill="1" applyBorder="1" applyAlignment="1">
      <alignment vertical="center" shrinkToFit="1"/>
    </xf>
    <xf numFmtId="0" fontId="6" fillId="5" borderId="36" xfId="0" applyFont="1" applyFill="1" applyBorder="1" applyAlignment="1">
      <alignment horizontal="center" vertical="center"/>
    </xf>
    <xf numFmtId="0" fontId="6" fillId="5" borderId="37" xfId="0" applyFont="1" applyFill="1" applyBorder="1" applyAlignment="1">
      <alignment horizontal="center" vertical="center"/>
    </xf>
    <xf numFmtId="0" fontId="6" fillId="7" borderId="38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>
      <alignment horizontal="center" vertical="center"/>
    </xf>
    <xf numFmtId="0" fontId="1" fillId="0" borderId="0" xfId="0" applyFont="1"/>
    <xf numFmtId="0" fontId="6" fillId="0" borderId="0" xfId="0" applyFont="1" applyAlignment="1">
      <alignment horizontal="left" vertical="center" indent="1" shrinkToFit="1"/>
    </xf>
    <xf numFmtId="0" fontId="6" fillId="3" borderId="0" xfId="0" applyFont="1" applyFill="1" applyAlignment="1">
      <alignment horizontal="left" vertical="center" indent="1" shrinkToFit="1"/>
    </xf>
    <xf numFmtId="0" fontId="4" fillId="0" borderId="0" xfId="1"/>
    <xf numFmtId="0" fontId="6" fillId="5" borderId="14" xfId="0" applyFont="1" applyFill="1" applyBorder="1" applyAlignment="1">
      <alignment horizontal="left" vertical="top" wrapText="1" indent="1"/>
    </xf>
    <xf numFmtId="0" fontId="6" fillId="5" borderId="15" xfId="0" applyFont="1" applyFill="1" applyBorder="1" applyAlignment="1">
      <alignment horizontal="left" vertical="top" wrapText="1" indent="1"/>
    </xf>
    <xf numFmtId="0" fontId="6" fillId="5" borderId="16" xfId="0" applyFont="1" applyFill="1" applyBorder="1" applyAlignment="1">
      <alignment horizontal="left" vertical="top" wrapText="1" indent="1"/>
    </xf>
    <xf numFmtId="0" fontId="18" fillId="11" borderId="14" xfId="1" applyFont="1" applyFill="1" applyBorder="1" applyAlignment="1" applyProtection="1">
      <alignment horizontal="left" vertical="center" wrapText="1" indent="1"/>
      <protection locked="0"/>
    </xf>
    <xf numFmtId="0" fontId="18" fillId="11" borderId="16" xfId="1" applyFont="1" applyFill="1" applyBorder="1" applyAlignment="1" applyProtection="1">
      <alignment horizontal="left" vertical="center" wrapText="1" indent="1"/>
      <protection locked="0"/>
    </xf>
    <xf numFmtId="0" fontId="18" fillId="6" borderId="14" xfId="1" applyFont="1" applyFill="1" applyBorder="1" applyAlignment="1" applyProtection="1">
      <alignment horizontal="left" vertical="center" wrapText="1" indent="1"/>
      <protection locked="0"/>
    </xf>
    <xf numFmtId="0" fontId="18" fillId="6" borderId="16" xfId="1" applyFont="1" applyFill="1" applyBorder="1" applyAlignment="1" applyProtection="1">
      <alignment horizontal="left" vertical="center" wrapText="1" indent="1"/>
      <protection locked="0"/>
    </xf>
    <xf numFmtId="0" fontId="11" fillId="0" borderId="0" xfId="1" applyFont="1" applyBorder="1" applyAlignment="1">
      <alignment horizontal="left" vertical="center"/>
    </xf>
    <xf numFmtId="0" fontId="5" fillId="3" borderId="33" xfId="0" applyFont="1" applyFill="1" applyBorder="1" applyAlignment="1">
      <alignment horizontal="center" vertical="center"/>
    </xf>
    <xf numFmtId="49" fontId="6" fillId="7" borderId="9" xfId="0" applyNumberFormat="1" applyFont="1" applyFill="1" applyBorder="1" applyAlignment="1" applyProtection="1">
      <alignment horizontal="left" vertical="center" wrapText="1"/>
      <protection locked="0"/>
    </xf>
    <xf numFmtId="0" fontId="6" fillId="7" borderId="10" xfId="0" applyFont="1" applyFill="1" applyBorder="1" applyAlignment="1" applyProtection="1">
      <alignment vertical="center" wrapText="1"/>
      <protection locked="0"/>
    </xf>
    <xf numFmtId="0" fontId="6" fillId="7" borderId="9" xfId="0" applyFont="1" applyFill="1" applyBorder="1" applyAlignment="1" applyProtection="1">
      <alignment vertical="center" wrapText="1"/>
      <protection locked="0"/>
    </xf>
    <xf numFmtId="0" fontId="6" fillId="7" borderId="39" xfId="0" applyFont="1" applyFill="1" applyBorder="1" applyAlignment="1" applyProtection="1">
      <alignment vertical="center" wrapText="1"/>
      <protection locked="0"/>
    </xf>
    <xf numFmtId="0" fontId="6" fillId="5" borderId="40" xfId="0" applyFont="1" applyFill="1" applyBorder="1" applyAlignment="1">
      <alignment horizontal="left" vertical="center" wrapText="1"/>
    </xf>
  </cellXfs>
  <cellStyles count="2">
    <cellStyle name="Hyperlink" xfId="1" builtinId="8"/>
    <cellStyle name="Normal" xfId="0" builtinId="0"/>
  </cellStyles>
  <dxfs count="159">
    <dxf>
      <font>
        <strike val="0"/>
        <outline val="0"/>
        <shadow val="0"/>
        <u val="none"/>
        <vertAlign val="baseline"/>
        <sz val="11"/>
        <name val="Raleway"/>
        <scheme val="none"/>
      </font>
      <numFmt numFmtId="30" formatCode="@"/>
      <fill>
        <patternFill patternType="solid">
          <fgColor indexed="64"/>
          <bgColor rgb="FFF5FCF2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theme="9" tint="0.79998168889431442"/>
        </left>
        <right style="thin">
          <color theme="9" tint="-0.24994659260841701"/>
        </right>
        <top/>
        <bottom style="thin">
          <color theme="9" tint="-0.24994659260841701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name val="Raleway"/>
        <scheme val="none"/>
      </font>
      <fill>
        <patternFill patternType="solid">
          <fgColor indexed="64"/>
          <bgColor rgb="FFF5FCF2"/>
        </patternFill>
      </fill>
      <alignment horizontal="right" vertical="center" textRotation="0" wrapText="0" relativeIndent="1" justifyLastLine="0" shrinkToFit="0" readingOrder="0"/>
      <border outline="0">
        <right style="thin">
          <color theme="9" tint="0.79998168889431442"/>
        </right>
      </border>
      <protection locked="0" hidden="0"/>
    </dxf>
    <dxf>
      <font>
        <strike val="0"/>
        <outline val="0"/>
        <shadow val="0"/>
        <u val="none"/>
        <vertAlign val="baseline"/>
        <sz val="11"/>
        <name val="Raleway"/>
        <scheme val="none"/>
      </font>
      <fill>
        <patternFill patternType="solid">
          <fgColor indexed="64"/>
          <bgColor rgb="FFF5FCF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9" tint="0.79998168889431442"/>
        </left>
        <right style="thin">
          <color theme="9" tint="-0.24994659260841701"/>
        </right>
        <top style="thin">
          <color theme="9" tint="-0.24994659260841701"/>
        </top>
        <bottom style="thin">
          <color theme="9" tint="-0.24994659260841701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Raleway"/>
        <scheme val="none"/>
      </font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9" tint="-0.24994659260841701"/>
        </left>
        <right style="thin">
          <color theme="9" tint="0.79998168889431442"/>
        </right>
        <top style="thin">
          <color theme="9" tint="-0.24994659260841701"/>
        </top>
        <bottom style="thin">
          <color theme="9" tint="-0.24994659260841701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Raleway"/>
        <scheme val="none"/>
      </font>
      <numFmt numFmtId="30" formatCode="@"/>
      <fill>
        <patternFill patternType="solid">
          <fgColor indexed="64"/>
          <bgColor rgb="FFF5FCF2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theme="9" tint="0.79998168889431442"/>
        </left>
        <right style="thin">
          <color theme="9" tint="-0.24994659260841701"/>
        </right>
        <top/>
        <bottom style="thin">
          <color theme="9" tint="-0.24994659260841701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name val="Raleway"/>
        <scheme val="none"/>
      </font>
      <fill>
        <patternFill patternType="solid">
          <fgColor indexed="64"/>
          <bgColor rgb="FFF5FCF2"/>
        </patternFill>
      </fill>
      <alignment horizontal="right" vertical="center" textRotation="0" wrapText="0" relativeIndent="1" justifyLastLine="0" shrinkToFit="0" readingOrder="0"/>
      <border outline="0">
        <right style="thin">
          <color theme="9" tint="0.79998168889431442"/>
        </right>
      </border>
      <protection locked="0" hidden="0"/>
    </dxf>
    <dxf>
      <font>
        <strike val="0"/>
        <outline val="0"/>
        <shadow val="0"/>
        <u val="none"/>
        <vertAlign val="baseline"/>
        <sz val="11"/>
        <name val="Raleway"/>
        <scheme val="none"/>
      </font>
      <fill>
        <patternFill patternType="solid">
          <fgColor indexed="64"/>
          <bgColor rgb="FFF5FCF2"/>
        </patternFill>
      </fill>
      <alignment vertical="center" textRotation="0" wrapText="1" indent="0" justifyLastLine="0" shrinkToFit="0" readingOrder="0"/>
      <border diagonalUp="0" diagonalDown="0" outline="0">
        <left style="thin">
          <color theme="9" tint="0.79998168889431442"/>
        </left>
        <right style="thin">
          <color theme="9" tint="-0.24994659260841701"/>
        </right>
        <top style="thin">
          <color theme="9" tint="-0.24994659260841701"/>
        </top>
        <bottom style="thin">
          <color theme="9" tint="-0.24994659260841701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Raleway"/>
        <scheme val="none"/>
      </font>
      <numFmt numFmtId="0" formatCode="General"/>
      <fill>
        <patternFill patternType="solid">
          <fgColor indexed="64"/>
          <bgColor rgb="FFF8FBFE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0.79998168889431442"/>
        </left>
        <right/>
        <top style="thin">
          <color theme="4"/>
        </top>
        <bottom style="thin">
          <color theme="4"/>
        </bottom>
      </border>
    </dxf>
    <dxf>
      <fill>
        <patternFill patternType="lightGray">
          <fgColor theme="5" tint="0.39994506668294322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font>
        <color theme="1" tint="0.499984740745262"/>
      </font>
      <fill>
        <patternFill patternType="gray125">
          <fgColor theme="0" tint="-0.14993743705557422"/>
        </patternFill>
      </fill>
    </dxf>
    <dxf>
      <font>
        <color theme="1" tint="0.499984740745262"/>
      </font>
      <fill>
        <patternFill patternType="gray125">
          <fgColor theme="0" tint="-0.14993743705557422"/>
        </patternFill>
      </fill>
    </dxf>
    <dxf>
      <fill>
        <patternFill patternType="lightGray">
          <fgColor theme="5" tint="0.39994506668294322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fill>
        <patternFill patternType="lightGray">
          <fgColor theme="5" tint="0.39994506668294322"/>
        </patternFill>
      </fill>
    </dxf>
    <dxf>
      <fill>
        <patternFill patternType="lightGray">
          <fgColor theme="5" tint="0.39994506668294322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font>
        <color theme="5" tint="-0.499984740745262"/>
      </font>
    </dxf>
    <dxf>
      <fill>
        <patternFill patternType="lightGray">
          <fgColor theme="5" tint="0.39994506668294322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font>
        <b/>
        <i val="0"/>
      </font>
      <fill>
        <patternFill patternType="lightGray">
          <fgColor theme="3" tint="0.89996032593768116"/>
        </patternFill>
      </fill>
    </dxf>
    <dxf>
      <font>
        <color theme="1" tint="0.499984740745262"/>
      </font>
      <fill>
        <patternFill patternType="gray125">
          <fgColor theme="0" tint="-0.14993743705557422"/>
        </patternFill>
      </fill>
    </dxf>
    <dxf>
      <font>
        <strike/>
      </font>
    </dxf>
    <dxf>
      <fill>
        <patternFill patternType="lightGray">
          <fgColor theme="5" tint="0.39994506668294322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fill>
        <patternFill patternType="lightGray">
          <fgColor theme="5" tint="0.39994506668294322"/>
        </patternFill>
      </fill>
    </dxf>
    <dxf>
      <fill>
        <patternFill patternType="lightGray">
          <fgColor theme="5" tint="0.39994506668294322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font>
        <color theme="5" tint="-0.499984740745262"/>
      </font>
    </dxf>
    <dxf>
      <fill>
        <patternFill patternType="gray125">
          <fgColor theme="5" tint="0.59996337778862885"/>
          <bgColor auto="1"/>
        </patternFill>
      </fill>
    </dxf>
    <dxf>
      <fill>
        <patternFill patternType="gray125">
          <fgColor theme="5" tint="0.59996337778862885"/>
          <bgColor auto="1"/>
        </patternFill>
      </fill>
    </dxf>
    <dxf>
      <font>
        <b/>
        <i val="0"/>
      </font>
    </dxf>
    <dxf>
      <font>
        <b val="0"/>
        <i/>
        <color theme="1" tint="0.499984740745262"/>
      </font>
      <numFmt numFmtId="166" formatCode="&quot;* m³&quot;@"/>
      <fill>
        <patternFill patternType="gray125">
          <fgColor theme="5" tint="0.59996337778862885"/>
          <bgColor theme="5" tint="0.79998168889431442"/>
        </patternFill>
      </fill>
    </dxf>
    <dxf>
      <font>
        <b val="0"/>
        <i/>
        <color theme="1" tint="0.499984740745262"/>
      </font>
      <numFmt numFmtId="0" formatCode="General"/>
      <fill>
        <patternFill patternType="gray125">
          <fgColor theme="5" tint="0.59996337778862885"/>
          <bgColor auto="1"/>
        </patternFill>
      </fill>
    </dxf>
    <dxf>
      <font>
        <b val="0"/>
        <i/>
        <color theme="1" tint="0.499984740745262"/>
      </font>
      <numFmt numFmtId="167" formatCode="&quot;LT01234PAVADINIMAS&quot;@"/>
      <fill>
        <patternFill patternType="gray125">
          <fgColor theme="5" tint="0.59996337778862885"/>
          <bgColor auto="1"/>
        </patternFill>
      </fill>
    </dxf>
    <dxf>
      <font>
        <b val="0"/>
        <i/>
        <color theme="1" tint="0.499984740745262"/>
      </font>
      <numFmt numFmtId="168" formatCode="&quot;&quot;@"/>
      <fill>
        <patternFill patternType="gray125">
          <fgColor theme="5" tint="0.59996337778862885"/>
          <bgColor auto="1"/>
        </patternFill>
      </fill>
    </dxf>
    <dxf>
      <font>
        <b val="0"/>
        <i/>
        <color theme="1" tint="0.499984740745262"/>
      </font>
      <numFmt numFmtId="169" formatCode="&quot;GVTS pavadinimas&quot;@"/>
      <fill>
        <patternFill patternType="gray125">
          <fgColor theme="5" tint="0.59996337778862885"/>
          <bgColor auto="1"/>
        </patternFill>
      </fill>
    </dxf>
    <dxf>
      <font>
        <b val="0"/>
        <i/>
        <color theme="1" tint="0.499984740745262"/>
      </font>
      <numFmt numFmtId="170" formatCode="&quot;123456789&quot;@"/>
      <fill>
        <patternFill patternType="gray125">
          <fgColor theme="5" tint="0.59996337778862885"/>
          <bgColor auto="1"/>
        </patternFill>
      </fill>
    </dxf>
    <dxf>
      <font>
        <b val="0"/>
        <i/>
        <color theme="1" tint="0.499984740745262"/>
      </font>
      <numFmt numFmtId="171" formatCode="&quot;UAB pavadinimas&quot;@"/>
      <fill>
        <patternFill patternType="gray125">
          <fgColor theme="5" tint="0.59996337778862885"/>
          <bgColor auto="1"/>
        </patternFill>
      </fill>
    </dxf>
    <dxf>
      <font>
        <b val="0"/>
        <i/>
        <color theme="1" tint="0.499984740745262"/>
      </font>
      <numFmt numFmtId="172" formatCode="&quot;20** m.&quot;@"/>
      <fill>
        <patternFill patternType="gray125">
          <fgColor theme="5" tint="0.59996337778862885"/>
          <bgColor auto="1"/>
        </patternFill>
      </fill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alignment horizontal="general" vertical="bottom" textRotation="0" wrapText="1" indent="0" justifyLastLine="0" shrinkToFit="0" readingOrder="0"/>
    </dxf>
    <dxf>
      <numFmt numFmtId="30" formatCode="@"/>
    </dxf>
    <dxf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none"/>
      </font>
      <alignment horizontal="general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0" formatCode="@"/>
    </dxf>
    <dxf>
      <font>
        <strike val="0"/>
        <outline val="0"/>
        <shadow val="0"/>
        <u val="none"/>
        <vertAlign val="baseline"/>
        <sz val="11"/>
        <name val="Raleway"/>
        <scheme val="none"/>
      </font>
      <numFmt numFmtId="0" formatCode="General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9" tint="-0.24994659260841701"/>
        </left>
        <right style="thin">
          <color theme="9" tint="0.79998168889431442"/>
        </right>
        <top style="thin">
          <color theme="9" tint="-0.24994659260841701"/>
        </top>
        <bottom style="thin">
          <color theme="9" tint="-0.24994659260841701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Raleway"/>
        <scheme val="none"/>
      </font>
      <numFmt numFmtId="0" formatCode="General"/>
      <fill>
        <patternFill patternType="solid">
          <fgColor indexed="64"/>
          <bgColor rgb="FFF8FBFE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4" tint="0.79998168889431442"/>
        </left>
        <right style="thin">
          <color theme="4" tint="0.79998168889431442"/>
        </right>
        <top style="thin">
          <color theme="4"/>
        </top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name val="Raleway"/>
        <scheme val="none"/>
      </font>
      <numFmt numFmtId="0" formatCode="General"/>
      <fill>
        <patternFill patternType="solid">
          <fgColor indexed="64"/>
          <bgColor rgb="FFF8FBFE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theme="4" tint="0.79998168889431442"/>
        </left>
        <right style="thin">
          <color theme="4" tint="0.79998168889431442"/>
        </right>
        <top style="thin">
          <color theme="4"/>
        </top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name val="Raleway"/>
        <scheme val="none"/>
      </font>
      <numFmt numFmtId="0" formatCode="General"/>
      <fill>
        <patternFill patternType="solid">
          <fgColor indexed="64"/>
          <bgColor rgb="FFF8FBFE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theme="4" tint="0.79998168889431442"/>
        </left>
        <right style="thin">
          <color theme="4" tint="0.79998168889431442"/>
        </right>
        <top style="thin">
          <color theme="4"/>
        </top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name val="Raleway"/>
        <scheme val="none"/>
      </font>
      <fill>
        <patternFill patternType="solid">
          <fgColor indexed="64"/>
          <bgColor rgb="FFF8FBFE"/>
        </patternFill>
      </fill>
      <alignment vertical="center" textRotation="0" wrapText="0" indent="0" justifyLastLine="0" shrinkToFit="0" readingOrder="0"/>
      <border diagonalUp="0" diagonalDown="0" outline="0">
        <left style="thin">
          <color theme="4"/>
        </left>
        <right style="thin">
          <color theme="4" tint="0.79998168889431442"/>
        </right>
        <top style="thin">
          <color theme="4"/>
        </top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name val="Raleway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Raleway"/>
        <scheme val="none"/>
      </font>
      <alignment horizontal="left" vertical="top" textRotation="0" wrapText="1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name val="Raleway"/>
        <scheme val="none"/>
      </font>
      <numFmt numFmtId="0" formatCode="General"/>
      <fill>
        <patternFill patternType="solid">
          <fgColor indexed="64"/>
          <bgColor rgb="FFF8FBFE"/>
        </patternFill>
      </fill>
      <alignment horizontal="right" vertical="center" textRotation="0" wrapText="0" relativeIndent="1" justifyLastLine="0" shrinkToFit="0" readingOrder="0"/>
      <border diagonalUp="0" diagonalDown="0" outline="0">
        <left/>
        <right/>
        <top style="thin">
          <color theme="4"/>
        </top>
        <bottom style="thin">
          <color theme="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Raleway"/>
        <scheme val="none"/>
      </font>
      <fill>
        <patternFill patternType="solid">
          <fgColor indexed="64"/>
          <bgColor rgb="FFF8FBFE"/>
        </patternFill>
      </fill>
      <alignment horizontal="left" vertical="center" textRotation="0" wrapText="0" relativeIndent="1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Raleway"/>
        <scheme val="none"/>
      </font>
      <alignment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Raleway"/>
        <scheme val="none"/>
      </font>
      <alignment horizontal="left" vertical="center" textRotation="0" wrapText="0" indent="1" justifyLastLine="0" shrinkToFit="1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numFmt numFmtId="0" formatCode="General"/>
      <fill>
        <patternFill patternType="solid">
          <fgColor indexed="64"/>
          <bgColor rgb="FFF8FBFE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9" tint="-0.24994659260841701"/>
        </left>
        <right/>
        <top style="double">
          <color theme="9" tint="-0.24994659260841701"/>
        </top>
        <bottom style="thin">
          <color theme="9" tint="-0.24994659260841701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rgb="FF000000"/>
        <name val="Raleway"/>
        <scheme val="none"/>
      </font>
      <numFmt numFmtId="0" formatCode="General"/>
      <fill>
        <patternFill patternType="solid">
          <fgColor indexed="64"/>
          <bgColor rgb="FFF8FBFE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theme="9" tint="0.79998168889431442"/>
        </right>
        <top/>
        <bottom style="thin">
          <color theme="9" tint="-0.2499465926084170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/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rgb="FF000000"/>
        <name val="Raleway"/>
        <scheme val="none"/>
      </font>
      <numFmt numFmtId="1" formatCode="0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9" tint="0.79998168889431442"/>
        </left>
        <right style="thin">
          <color theme="9" tint="-0.24994659260841701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rgb="FF000000"/>
        <name val="Raleway"/>
        <scheme val="none"/>
      </font>
      <numFmt numFmtId="1" formatCode="0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9" tint="0.79998168889431442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rgb="FF000000"/>
        <name val="Raleway"/>
        <scheme val="none"/>
      </font>
      <numFmt numFmtId="1" formatCode="0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9" tint="0.79998168889431442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rgb="FF000000"/>
        <name val="Raleway"/>
        <scheme val="none"/>
      </font>
      <numFmt numFmtId="1" formatCode="0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9" tint="0.79998168889431442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rgb="FF000000"/>
        <name val="Raleway"/>
        <scheme val="none"/>
      </font>
      <numFmt numFmtId="1" formatCode="0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9" tint="0.79998168889431442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rgb="FF000000"/>
        <name val="Raleway"/>
        <scheme val="none"/>
      </font>
      <numFmt numFmtId="1" formatCode="0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9" tint="0.79998168889431442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rgb="FF000000"/>
        <name val="Raleway"/>
        <scheme val="none"/>
      </font>
      <numFmt numFmtId="1" formatCode="0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9" tint="0.79998168889431442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rgb="FF000000"/>
        <name val="Raleway"/>
        <scheme val="none"/>
      </font>
      <numFmt numFmtId="1" formatCode="0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9" tint="0.79998168889431442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rgb="FF000000"/>
        <name val="Raleway"/>
        <scheme val="none"/>
      </font>
      <numFmt numFmtId="1" formatCode="0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9" tint="0.79998168889431442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Raleway"/>
        <scheme val="none"/>
      </font>
      <numFmt numFmtId="1" formatCode="0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9" tint="0.79998168889431442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numFmt numFmtId="1" formatCode="0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9" tint="0.79998168889431442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Raleway"/>
        <scheme val="none"/>
      </font>
      <numFmt numFmtId="1" formatCode="0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9" tint="0.79998168889431442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Raleway"/>
        <scheme val="none"/>
      </font>
      <numFmt numFmtId="30" formatCode="@"/>
      <fill>
        <patternFill patternType="solid">
          <fgColor indexed="64"/>
          <bgColor rgb="FFF5FCF2"/>
        </patternFill>
      </fill>
      <alignment horizontal="general" vertical="top" textRotation="0" wrapText="1" indent="0" justifyLastLine="0" shrinkToFit="0" readingOrder="0"/>
      <border diagonalUp="0" diagonalDown="0" outline="0">
        <left/>
        <right style="thin">
          <color theme="9" tint="-0.24994659260841701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Raleway"/>
        <scheme val="none"/>
      </font>
      <fill>
        <patternFill patternType="solid">
          <fgColor indexed="64"/>
          <bgColor rgb="FFF5FCF2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Raleway"/>
        <scheme val="none"/>
      </font>
      <numFmt numFmtId="0" formatCode="General"/>
      <fill>
        <patternFill patternType="solid">
          <fgColor indexed="64"/>
          <bgColor rgb="FFF5FCF2"/>
        </patternFill>
      </fill>
      <alignment horizontal="left" vertical="top" textRotation="0" wrapText="1" relativeIndent="1" justifyLastLine="0" shrinkToFit="0" readingOrder="0"/>
      <border diagonalUp="0" diagonalDown="0" outline="0">
        <left style="thin">
          <color theme="6"/>
        </left>
        <right style="thin">
          <color theme="9" tint="0.79998168889431442"/>
        </righ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Raleway"/>
        <scheme val="none"/>
      </font>
      <numFmt numFmtId="1" formatCode="0"/>
      <fill>
        <patternFill patternType="solid">
          <fgColor indexed="64"/>
          <bgColor rgb="FFF8FBFE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 style="thin">
          <color theme="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rgb="FF000000"/>
        <name val="Raleway"/>
        <scheme val="none"/>
      </font>
      <alignment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Raleway"/>
        <scheme val="none"/>
      </font>
      <alignment horizontal="left" vertical="center" textRotation="0" wrapText="1" relativeIndent="1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Raleway"/>
        <scheme val="none"/>
      </font>
      <numFmt numFmtId="0" formatCode="General"/>
      <fill>
        <patternFill patternType="solid">
          <fgColor indexed="64"/>
          <bgColor rgb="FFF8FBFE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4" tint="0.79998168889431442"/>
        </left>
        <right/>
        <top style="thin">
          <color theme="4"/>
        </top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name val="Raleway"/>
        <scheme val="none"/>
      </font>
      <numFmt numFmtId="0" formatCode="General"/>
      <fill>
        <patternFill patternType="solid">
          <fgColor indexed="64"/>
          <bgColor rgb="FFF8FBFE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4" tint="0.79998168889431442"/>
        </left>
        <right style="thin">
          <color theme="4" tint="0.79998168889431442"/>
        </right>
        <top style="thin">
          <color theme="4"/>
        </top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name val="Raleway"/>
        <scheme val="none"/>
      </font>
      <numFmt numFmtId="0" formatCode="General"/>
      <fill>
        <patternFill patternType="solid">
          <fgColor indexed="64"/>
          <bgColor rgb="FFF8FBFE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theme="4" tint="0.79998168889431442"/>
        </left>
        <right style="thin">
          <color theme="4" tint="0.79998168889431442"/>
        </right>
        <top style="thin">
          <color theme="4"/>
        </top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name val="Raleway"/>
        <scheme val="none"/>
      </font>
      <numFmt numFmtId="0" formatCode="General"/>
      <fill>
        <patternFill patternType="solid">
          <fgColor indexed="64"/>
          <bgColor rgb="FFF8FBFE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theme="4" tint="0.79998168889431442"/>
        </left>
        <right style="thin">
          <color theme="4" tint="0.79998168889431442"/>
        </right>
        <top style="thin">
          <color theme="4"/>
        </top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name val="Raleway"/>
        <scheme val="none"/>
      </font>
      <fill>
        <patternFill patternType="solid">
          <fgColor indexed="64"/>
          <bgColor rgb="FFF8FBFE"/>
        </patternFill>
      </fill>
      <alignment vertical="center" textRotation="0" wrapText="0" indent="0" justifyLastLine="0" shrinkToFit="0" readingOrder="0"/>
      <border diagonalUp="0" diagonalDown="0" outline="0">
        <left style="thin">
          <color theme="4"/>
        </left>
        <right style="thin">
          <color theme="4" tint="0.79998168889431442"/>
        </right>
        <top style="thin">
          <color theme="4"/>
        </top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1"/>
        <name val="Raleway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Raleway"/>
        <scheme val="none"/>
      </font>
      <alignment horizontal="left" vertical="center" textRotation="0" wrapText="1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name val="Raleway"/>
        <scheme val="none"/>
      </font>
      <numFmt numFmtId="0" formatCode="General"/>
      <fill>
        <patternFill patternType="solid">
          <fgColor indexed="64"/>
          <bgColor rgb="FFF8FBFE"/>
        </patternFill>
      </fill>
      <alignment horizontal="right" vertical="center" textRotation="0" wrapText="0" relativeIndent="1" justifyLastLine="0" shrinkToFit="0" readingOrder="0"/>
      <border diagonalUp="0" diagonalDown="0" outline="0">
        <left/>
        <right/>
        <top style="thin">
          <color theme="4"/>
        </top>
        <bottom style="thin">
          <color theme="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Raleway"/>
        <scheme val="none"/>
      </font>
      <fill>
        <patternFill patternType="solid">
          <fgColor indexed="64"/>
          <bgColor rgb="FFF8FBFE"/>
        </patternFill>
      </fill>
      <alignment horizontal="left" vertical="center" textRotation="0" wrapText="0" relativeIndent="1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Raleway"/>
        <scheme val="none"/>
      </font>
      <alignment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Raleway"/>
        <scheme val="none"/>
      </font>
      <alignment horizontal="left" vertical="center" textRotation="0" wrapText="0" indent="1" justifyLastLine="0" shrinkToFit="1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rgb="FFF8FBFE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9" tint="-0.24994659260841701"/>
        </right>
        <top style="double">
          <color theme="9" tint="-0.24994659260841701"/>
        </top>
        <bottom style="thin">
          <color theme="9" tint="-0.24994659260841701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Raleway"/>
        <scheme val="none"/>
      </font>
      <numFmt numFmtId="0" formatCode="General"/>
      <fill>
        <patternFill patternType="solid">
          <fgColor indexed="64"/>
          <bgColor rgb="FFF8FBFE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rgb="FFF8FBFE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9" tint="0.79998168889431442"/>
        </left>
        <right style="thin">
          <color theme="9" tint="-0.24994659260841701"/>
        </right>
        <top style="double">
          <color theme="9" tint="-0.24994659260841701"/>
        </top>
        <bottom style="thin">
          <color theme="9" tint="-0.24994659260841701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Raleway"/>
        <scheme val="none"/>
      </font>
      <numFmt numFmtId="1" formatCode="0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9" tint="0.79998168889431442"/>
        </left>
        <right/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rgb="FFF8FBFE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9" tint="0.79998168889431442"/>
        </left>
        <right style="thin">
          <color theme="9" tint="0.79998168889431442"/>
        </right>
        <top style="double">
          <color theme="9" tint="-0.24994659260841701"/>
        </top>
        <bottom style="thin">
          <color theme="9" tint="-0.24994659260841701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Raleway"/>
        <scheme val="none"/>
      </font>
      <numFmt numFmtId="1" formatCode="0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9" tint="0.79998168889431442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rgb="FFF8FBFE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9" tint="-0.24994659260841701"/>
        </left>
        <right style="thin">
          <color theme="9" tint="0.79998168889431442"/>
        </right>
        <top style="double">
          <color theme="9" tint="-0.24994659260841701"/>
        </top>
        <bottom style="thin">
          <color theme="9" tint="-0.24994659260841701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Raleway"/>
        <scheme val="none"/>
      </font>
      <numFmt numFmtId="1" formatCode="0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9" tint="0.79998168889431442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/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Raleway"/>
        <scheme val="none"/>
      </font>
      <numFmt numFmtId="30" formatCode="@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79998168889431442"/>
        </left>
        <right style="thin">
          <color theme="9" tint="-0.24994659260841701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Raleway"/>
        <scheme val="none"/>
      </font>
      <numFmt numFmtId="30" formatCode="@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theme="9" tint="0.79998168889431442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Raleway"/>
        <scheme val="none"/>
      </font>
      <numFmt numFmtId="30" formatCode="@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theme="9" tint="0.79998168889431442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Raleway"/>
        <scheme val="none"/>
      </font>
      <numFmt numFmtId="30" formatCode="@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theme="9" tint="0.79998168889431442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Raleway"/>
        <scheme val="none"/>
      </font>
      <numFmt numFmtId="30" formatCode="@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theme="9" tint="0.79998168889431442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Raleway"/>
        <scheme val="none"/>
      </font>
      <numFmt numFmtId="30" formatCode="@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theme="9" tint="0.79998168889431442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Raleway"/>
        <scheme val="none"/>
      </font>
      <numFmt numFmtId="30" formatCode="@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theme="9" tint="0.79998168889431442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Raleway"/>
        <scheme val="none"/>
      </font>
      <numFmt numFmtId="30" formatCode="@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theme="9" tint="0.79998168889431442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Raleway"/>
        <scheme val="none"/>
      </font>
      <numFmt numFmtId="30" formatCode="@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theme="9" tint="0.79998168889431442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Raleway"/>
        <scheme val="none"/>
      </font>
      <numFmt numFmtId="30" formatCode="@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theme="9" tint="0.79998168889431442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numFmt numFmtId="30" formatCode="@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theme="9" tint="0.79998168889431442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Raleway"/>
        <scheme val="none"/>
      </font>
      <numFmt numFmtId="30" formatCode="@"/>
      <fill>
        <patternFill patternType="solid">
          <fgColor indexed="64"/>
          <bgColor rgb="FFF5FCF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theme="9" tint="0.79998168889431442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Raleway"/>
        <scheme val="none"/>
      </font>
      <numFmt numFmtId="30" formatCode="@"/>
      <fill>
        <patternFill patternType="solid">
          <fgColor indexed="64"/>
          <bgColor rgb="FFF5FCF2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theme="9" tint="0.79998168889431442"/>
        </left>
        <right style="thin">
          <color theme="9" tint="-0.24994659260841701"/>
        </right>
        <top/>
        <bottom style="thin">
          <color theme="9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Raleway"/>
        <scheme val="none"/>
      </font>
      <fill>
        <patternFill patternType="solid">
          <fgColor indexed="64"/>
          <bgColor rgb="FFF5FCF2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Raleway"/>
        <scheme val="none"/>
      </font>
      <numFmt numFmtId="0" formatCode="General"/>
      <fill>
        <patternFill patternType="solid">
          <fgColor indexed="64"/>
          <bgColor rgb="FFF5FCF2"/>
        </patternFill>
      </fill>
      <alignment horizontal="left" vertical="top" textRotation="0" wrapText="1" relativeIndent="1" justifyLastLine="0" shrinkToFit="0" readingOrder="0"/>
      <border diagonalUp="0" diagonalDown="0" outline="0">
        <left style="thin">
          <color theme="6"/>
        </left>
        <right style="thin">
          <color theme="9" tint="0.79998168889431442"/>
        </righ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leway"/>
        <scheme val="none"/>
      </font>
      <fill>
        <patternFill patternType="solid">
          <fgColor indexed="64"/>
          <bgColor theme="0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Raleway"/>
        <scheme val="none"/>
      </font>
      <numFmt numFmtId="1" formatCode="0"/>
      <fill>
        <patternFill patternType="solid">
          <fgColor indexed="64"/>
          <bgColor rgb="FFF8FBFE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 style="thin">
          <color theme="4"/>
        </bottom>
      </border>
      <protection locked="1" hidden="0"/>
    </dxf>
    <dxf>
      <fill>
        <patternFill>
          <fgColor indexed="64"/>
          <bgColor theme="0"/>
        </patternFill>
      </fill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Raleway"/>
        <scheme val="none"/>
      </font>
      <alignment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Raleway"/>
        <scheme val="none"/>
      </font>
      <alignment horizontal="left" vertical="center" textRotation="0" wrapText="1" relativeIndent="1" justifyLastLine="0" shrinkToFit="0" readingOrder="0"/>
      <protection locked="1" hidden="0"/>
    </dxf>
  </dxfs>
  <tableStyles count="0" defaultTableStyle="TableStyleMedium2" defaultPivotStyle="PivotStyleLight16"/>
  <colors>
    <mruColors>
      <color rgb="FFF8FBFE"/>
      <color rgb="FFF5FCF2"/>
      <color rgb="FFFAFDF9"/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Bendra informacija'!C7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VandensSteb&#279;senaM&#279;giniai!D7"/><Relationship Id="rId1" Type="http://schemas.openxmlformats.org/officeDocument/2006/relationships/hyperlink" Target="#&#302;vadas!C1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VandensSteb&#279;senaRodikliai!G7"/><Relationship Id="rId1" Type="http://schemas.openxmlformats.org/officeDocument/2006/relationships/hyperlink" Target="#'Bendra informacija'!C7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VeiklosSteb&#279;senaM&#279;giniai!D7"/><Relationship Id="rId1" Type="http://schemas.openxmlformats.org/officeDocument/2006/relationships/hyperlink" Target="#VandensSteb&#279;senaM&#279;giniai!D7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#VeiklosSteb&#279;senaRodikliai!G7"/><Relationship Id="rId1" Type="http://schemas.openxmlformats.org/officeDocument/2006/relationships/hyperlink" Target="#VandensSteb&#279;senaRodikliai!G7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&#302;vadas!C11"/><Relationship Id="rId1" Type="http://schemas.openxmlformats.org/officeDocument/2006/relationships/hyperlink" Target="#VeiklosSteb&#279;senaM&#279;giniai!D7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323850</xdr:colOff>
      <xdr:row>1</xdr:row>
      <xdr:rowOff>19050</xdr:rowOff>
    </xdr:from>
    <xdr:to>
      <xdr:col>3</xdr:col>
      <xdr:colOff>2124075</xdr:colOff>
      <xdr:row>1</xdr:row>
      <xdr:rowOff>276225</xdr:rowOff>
    </xdr:to>
    <xdr:sp macro="" textlink="">
      <xdr:nvSpPr>
        <xdr:cNvPr id="4" name="Rectangle: Rounded Corners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9917FA5-F0B7-43C9-8B92-AB4D9DF43C40}"/>
            </a:ext>
          </a:extLst>
        </xdr:cNvPr>
        <xdr:cNvSpPr/>
      </xdr:nvSpPr>
      <xdr:spPr>
        <a:xfrm>
          <a:off x="5867400" y="209550"/>
          <a:ext cx="1800225" cy="257175"/>
        </a:xfrm>
        <a:prstGeom prst="roundRect">
          <a:avLst/>
        </a:prstGeom>
        <a:gradFill flip="none" rotWithShape="1">
          <a:gsLst>
            <a:gs pos="0">
              <a:schemeClr val="bg1"/>
            </a:gs>
            <a:gs pos="71000">
              <a:schemeClr val="bg1"/>
            </a:gs>
            <a:gs pos="100000">
              <a:schemeClr val="tx2">
                <a:lumMod val="10000"/>
                <a:lumOff val="90000"/>
              </a:schemeClr>
            </a:gs>
          </a:gsLst>
          <a:lin ang="10800000" scaled="0"/>
          <a:tileRect/>
        </a:gradFill>
        <a:ln w="3175"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lt-LT" sz="1000" b="1" kern="1200">
              <a:solidFill>
                <a:schemeClr val="accent1"/>
              </a:solidFill>
              <a:latin typeface="Raleway" pitchFamily="2" charset="0"/>
            </a:rPr>
            <a:t>Pradėti </a:t>
          </a:r>
          <a:r>
            <a:rPr lang="lt-LT" sz="1200" b="0" kern="1200">
              <a:solidFill>
                <a:schemeClr val="accent1"/>
              </a:solidFill>
              <a:latin typeface="Raleway" pitchFamily="2" charset="0"/>
            </a:rPr>
            <a:t>→</a:t>
          </a:r>
          <a:endParaRPr lang="lt-LT" sz="1000" b="0" kern="1200">
            <a:solidFill>
              <a:schemeClr val="accent1"/>
            </a:solidFill>
            <a:latin typeface="Raleway" pitchFamily="2" charset="0"/>
          </a:endParaRPr>
        </a:p>
      </xdr:txBody>
    </xdr:sp>
    <xdr:clientData fPrintsWithSheet="0"/>
  </xdr:twoCellAnchor>
  <xdr:twoCellAnchor>
    <xdr:from>
      <xdr:col>3</xdr:col>
      <xdr:colOff>2905124</xdr:colOff>
      <xdr:row>0</xdr:row>
      <xdr:rowOff>95251</xdr:rowOff>
    </xdr:from>
    <xdr:to>
      <xdr:col>4</xdr:col>
      <xdr:colOff>171450</xdr:colOff>
      <xdr:row>3</xdr:row>
      <xdr:rowOff>219075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35432A5-297B-4131-8E55-6E4D6AA62633}"/>
            </a:ext>
          </a:extLst>
        </xdr:cNvPr>
        <xdr:cNvSpPr txBox="1"/>
      </xdr:nvSpPr>
      <xdr:spPr>
        <a:xfrm>
          <a:off x="8286749" y="95251"/>
          <a:ext cx="3238501" cy="885824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200">
              <a:solidFill>
                <a:schemeClr val="dk1"/>
              </a:solidFill>
              <a:effectLst/>
              <a:latin typeface="Raleway" pitchFamily="2" charset="0"/>
              <a:ea typeface="+mn-ea"/>
              <a:cs typeface="+mn-cs"/>
            </a:rPr>
            <a:t>Valstybinės geriamojo vandens priežiūros</a:t>
          </a:r>
          <a:endParaRPr lang="lt-LT" sz="1200" baseline="0">
            <a:solidFill>
              <a:schemeClr val="dk1"/>
            </a:solidFill>
            <a:effectLst/>
            <a:latin typeface="Raleway" pitchFamily="2" charset="0"/>
            <a:ea typeface="+mn-ea"/>
            <a:cs typeface="+mn-cs"/>
          </a:endParaRPr>
        </a:p>
        <a:p>
          <a:r>
            <a:rPr lang="lt-LT" sz="1200">
              <a:solidFill>
                <a:schemeClr val="dk1"/>
              </a:solidFill>
              <a:effectLst/>
              <a:latin typeface="Raleway" pitchFamily="2" charset="0"/>
              <a:ea typeface="+mn-ea"/>
              <a:cs typeface="+mn-cs"/>
            </a:rPr>
            <a:t>atlikimo</a:t>
          </a:r>
          <a:r>
            <a:rPr lang="lt-LT" sz="1200" baseline="0">
              <a:solidFill>
                <a:schemeClr val="dk1"/>
              </a:solidFill>
              <a:effectLst/>
              <a:latin typeface="Raleway" pitchFamily="2" charset="0"/>
              <a:ea typeface="+mn-ea"/>
              <a:cs typeface="+mn-cs"/>
            </a:rPr>
            <a:t> </a:t>
          </a:r>
          <a:r>
            <a:rPr lang="lt-LT" sz="1200">
              <a:solidFill>
                <a:schemeClr val="dk1"/>
              </a:solidFill>
              <a:effectLst/>
              <a:latin typeface="Raleway" pitchFamily="2" charset="0"/>
              <a:ea typeface="+mn-ea"/>
              <a:cs typeface="+mn-cs"/>
            </a:rPr>
            <a:t>tvarkos aprašo</a:t>
          </a:r>
        </a:p>
        <a:p>
          <a:r>
            <a:rPr lang="lt-LT" sz="1200">
              <a:solidFill>
                <a:schemeClr val="dk1"/>
              </a:solidFill>
              <a:effectLst/>
              <a:latin typeface="Raleway" pitchFamily="2" charset="0"/>
              <a:ea typeface="+mn-ea"/>
              <a:cs typeface="+mn-cs"/>
            </a:rPr>
            <a:t>2 priedas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333374</xdr:colOff>
      <xdr:row>1</xdr:row>
      <xdr:rowOff>0</xdr:rowOff>
    </xdr:from>
    <xdr:to>
      <xdr:col>1</xdr:col>
      <xdr:colOff>2519999</xdr:colOff>
      <xdr:row>2</xdr:row>
      <xdr:rowOff>19050</xdr:rowOff>
    </xdr:to>
    <xdr:sp macro="" textlink="">
      <xdr:nvSpPr>
        <xdr:cNvPr id="6" name="Rectangle: Rounded Corners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F374AFF-0B2E-43C8-93FB-4C3939E1FAE8}"/>
            </a:ext>
          </a:extLst>
        </xdr:cNvPr>
        <xdr:cNvSpPr>
          <a:spLocks/>
        </xdr:cNvSpPr>
      </xdr:nvSpPr>
      <xdr:spPr>
        <a:xfrm>
          <a:off x="333374" y="238125"/>
          <a:ext cx="2520000" cy="257175"/>
        </a:xfrm>
        <a:prstGeom prst="roundRect">
          <a:avLst/>
        </a:prstGeom>
        <a:gradFill flip="none" rotWithShape="1">
          <a:gsLst>
            <a:gs pos="0">
              <a:schemeClr val="bg1"/>
            </a:gs>
            <a:gs pos="71000">
              <a:schemeClr val="bg1"/>
            </a:gs>
            <a:gs pos="100000">
              <a:schemeClr val="tx2">
                <a:lumMod val="10000"/>
                <a:lumOff val="90000"/>
              </a:schemeClr>
            </a:gs>
          </a:gsLst>
          <a:lin ang="0" scaled="1"/>
          <a:tileRect/>
        </a:gradFill>
        <a:ln w="3175"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lt-LT" sz="1200" b="0" kern="1200">
              <a:solidFill>
                <a:schemeClr val="accent1"/>
              </a:solidFill>
              <a:latin typeface="Raleway" pitchFamily="2" charset="0"/>
            </a:rPr>
            <a:t>←</a:t>
          </a:r>
          <a:r>
            <a:rPr lang="lt-LT" sz="1000" b="1" kern="1200">
              <a:solidFill>
                <a:schemeClr val="accent1"/>
              </a:solidFill>
              <a:latin typeface="Raleway" pitchFamily="2" charset="0"/>
            </a:rPr>
            <a:t> Įvadas</a:t>
          </a:r>
        </a:p>
      </xdr:txBody>
    </xdr:sp>
    <xdr:clientData fPrintsWithSheet="0"/>
  </xdr:twoCellAnchor>
  <xdr:twoCellAnchor editAs="absolute">
    <xdr:from>
      <xdr:col>1</xdr:col>
      <xdr:colOff>2676524</xdr:colOff>
      <xdr:row>1</xdr:row>
      <xdr:rowOff>0</xdr:rowOff>
    </xdr:from>
    <xdr:to>
      <xdr:col>2</xdr:col>
      <xdr:colOff>1186499</xdr:colOff>
      <xdr:row>2</xdr:row>
      <xdr:rowOff>19050</xdr:rowOff>
    </xdr:to>
    <xdr:sp macro="" textlink="">
      <xdr:nvSpPr>
        <xdr:cNvPr id="7" name="Rectangle: Rounded Corners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D24A10D-8737-4D08-8A5B-FED2CE66D68D}"/>
            </a:ext>
          </a:extLst>
        </xdr:cNvPr>
        <xdr:cNvSpPr/>
      </xdr:nvSpPr>
      <xdr:spPr>
        <a:xfrm>
          <a:off x="3009899" y="238125"/>
          <a:ext cx="2520000" cy="257175"/>
        </a:xfrm>
        <a:prstGeom prst="roundRect">
          <a:avLst/>
        </a:prstGeom>
        <a:gradFill flip="none" rotWithShape="1">
          <a:gsLst>
            <a:gs pos="0">
              <a:schemeClr val="bg1"/>
            </a:gs>
            <a:gs pos="71000">
              <a:schemeClr val="bg1"/>
            </a:gs>
            <a:gs pos="100000">
              <a:schemeClr val="tx2">
                <a:lumMod val="10000"/>
                <a:lumOff val="90000"/>
              </a:schemeClr>
            </a:gs>
          </a:gsLst>
          <a:lin ang="10800000" scaled="0"/>
          <a:tileRect/>
        </a:gradFill>
        <a:ln w="3175"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lt-LT" sz="1000" b="1" kern="1200">
              <a:solidFill>
                <a:schemeClr val="accent1"/>
              </a:solidFill>
              <a:latin typeface="Raleway" pitchFamily="2" charset="0"/>
            </a:rPr>
            <a:t>Vandens stebėsenos mėginiai </a:t>
          </a:r>
          <a:r>
            <a:rPr lang="lt-LT" sz="1200" b="0" kern="1200">
              <a:solidFill>
                <a:schemeClr val="accent1"/>
              </a:solidFill>
              <a:latin typeface="Raleway" pitchFamily="2" charset="0"/>
            </a:rPr>
            <a:t>→</a:t>
          </a:r>
          <a:endParaRPr lang="lt-LT" sz="1000" b="0" kern="1200">
            <a:solidFill>
              <a:schemeClr val="accent1"/>
            </a:solidFill>
            <a:latin typeface="Raleway" pitchFamily="2" charset="0"/>
          </a:endParaRP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2</xdr:col>
      <xdr:colOff>1281750</xdr:colOff>
      <xdr:row>2</xdr:row>
      <xdr:rowOff>19050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4FB8A67-CA30-4649-A642-DF5B69E2D1FE}"/>
            </a:ext>
          </a:extLst>
        </xdr:cNvPr>
        <xdr:cNvSpPr>
          <a:spLocks/>
        </xdr:cNvSpPr>
      </xdr:nvSpPr>
      <xdr:spPr>
        <a:xfrm>
          <a:off x="333375" y="238125"/>
          <a:ext cx="2520000" cy="257175"/>
        </a:xfrm>
        <a:prstGeom prst="roundRect">
          <a:avLst/>
        </a:prstGeom>
        <a:gradFill flip="none" rotWithShape="1">
          <a:gsLst>
            <a:gs pos="0">
              <a:schemeClr val="bg1"/>
            </a:gs>
            <a:gs pos="71000">
              <a:schemeClr val="bg1"/>
            </a:gs>
            <a:gs pos="100000">
              <a:schemeClr val="tx2">
                <a:lumMod val="10000"/>
                <a:lumOff val="90000"/>
              </a:schemeClr>
            </a:gs>
          </a:gsLst>
          <a:lin ang="0" scaled="1"/>
          <a:tileRect/>
        </a:gradFill>
        <a:ln w="3175"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lt-LT" sz="1200" b="0" kern="1200">
              <a:solidFill>
                <a:schemeClr val="accent1"/>
              </a:solidFill>
              <a:latin typeface="Raleway" pitchFamily="2" charset="0"/>
            </a:rPr>
            <a:t>←</a:t>
          </a:r>
          <a:r>
            <a:rPr lang="lt-LT" sz="1000" b="1" kern="1200">
              <a:solidFill>
                <a:schemeClr val="accent1"/>
              </a:solidFill>
              <a:latin typeface="Raleway" pitchFamily="2" charset="0"/>
            </a:rPr>
            <a:t> Bendra informacija</a:t>
          </a:r>
        </a:p>
      </xdr:txBody>
    </xdr:sp>
    <xdr:clientData fPrintsWithSheet="0"/>
  </xdr:twoCellAnchor>
  <xdr:twoCellAnchor editAs="absolute">
    <xdr:from>
      <xdr:col>2</xdr:col>
      <xdr:colOff>1438275</xdr:colOff>
      <xdr:row>1</xdr:row>
      <xdr:rowOff>0</xdr:rowOff>
    </xdr:from>
    <xdr:to>
      <xdr:col>3</xdr:col>
      <xdr:colOff>1996125</xdr:colOff>
      <xdr:row>2</xdr:row>
      <xdr:rowOff>19050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1A2E7BC-0E3A-4C6A-8E09-607A71BE9E9C}"/>
            </a:ext>
          </a:extLst>
        </xdr:cNvPr>
        <xdr:cNvSpPr/>
      </xdr:nvSpPr>
      <xdr:spPr>
        <a:xfrm>
          <a:off x="3009900" y="238125"/>
          <a:ext cx="2520000" cy="257175"/>
        </a:xfrm>
        <a:prstGeom prst="roundRect">
          <a:avLst/>
        </a:prstGeom>
        <a:gradFill flip="none" rotWithShape="1">
          <a:gsLst>
            <a:gs pos="0">
              <a:schemeClr val="bg1"/>
            </a:gs>
            <a:gs pos="71000">
              <a:schemeClr val="bg1"/>
            </a:gs>
            <a:gs pos="100000">
              <a:schemeClr val="tx2">
                <a:lumMod val="10000"/>
                <a:lumOff val="90000"/>
              </a:schemeClr>
            </a:gs>
          </a:gsLst>
          <a:lin ang="10800000" scaled="0"/>
          <a:tileRect/>
        </a:gradFill>
        <a:ln w="3175"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lt-LT" sz="1000" b="1" kern="1200">
              <a:solidFill>
                <a:schemeClr val="accent1"/>
              </a:solidFill>
              <a:latin typeface="Raleway" pitchFamily="2" charset="0"/>
            </a:rPr>
            <a:t>Vandens stebėsenos rodikliai </a:t>
          </a:r>
          <a:r>
            <a:rPr lang="lt-LT" sz="1200" b="0" kern="1200">
              <a:solidFill>
                <a:schemeClr val="accent1"/>
              </a:solidFill>
              <a:latin typeface="Raleway" pitchFamily="2" charset="0"/>
            </a:rPr>
            <a:t>→</a:t>
          </a:r>
          <a:endParaRPr lang="lt-LT" sz="1000" b="0" kern="1200">
            <a:solidFill>
              <a:schemeClr val="accent1"/>
            </a:solidFill>
            <a:latin typeface="Raleway" pitchFamily="2" charset="0"/>
          </a:endParaRPr>
        </a:p>
      </xdr:txBody>
    </xdr: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2</xdr:col>
      <xdr:colOff>1167450</xdr:colOff>
      <xdr:row>2</xdr:row>
      <xdr:rowOff>19050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36345DB-CD07-434A-BECA-1FF76555D601}"/>
            </a:ext>
          </a:extLst>
        </xdr:cNvPr>
        <xdr:cNvSpPr>
          <a:spLocks/>
        </xdr:cNvSpPr>
      </xdr:nvSpPr>
      <xdr:spPr>
        <a:xfrm>
          <a:off x="333375" y="238125"/>
          <a:ext cx="2520000" cy="257175"/>
        </a:xfrm>
        <a:prstGeom prst="roundRect">
          <a:avLst/>
        </a:prstGeom>
        <a:gradFill flip="none" rotWithShape="1">
          <a:gsLst>
            <a:gs pos="0">
              <a:schemeClr val="bg1"/>
            </a:gs>
            <a:gs pos="71000">
              <a:schemeClr val="bg1"/>
            </a:gs>
            <a:gs pos="100000">
              <a:schemeClr val="tx2">
                <a:lumMod val="10000"/>
                <a:lumOff val="90000"/>
              </a:schemeClr>
            </a:gs>
          </a:gsLst>
          <a:lin ang="0" scaled="1"/>
          <a:tileRect/>
        </a:gradFill>
        <a:ln w="3175"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lt-LT" sz="1200" b="0" kern="1200">
              <a:solidFill>
                <a:schemeClr val="accent1"/>
              </a:solidFill>
              <a:latin typeface="Raleway" pitchFamily="2" charset="0"/>
            </a:rPr>
            <a:t>←</a:t>
          </a:r>
          <a:r>
            <a:rPr lang="lt-LT" sz="1000" b="1" kern="1200">
              <a:solidFill>
                <a:schemeClr val="accent1"/>
              </a:solidFill>
              <a:latin typeface="Raleway" pitchFamily="2" charset="0"/>
            </a:rPr>
            <a:t> Vandens stebėsenos mėginiai</a:t>
          </a:r>
        </a:p>
      </xdr:txBody>
    </xdr:sp>
    <xdr:clientData fPrintsWithSheet="0"/>
  </xdr:twoCellAnchor>
  <xdr:twoCellAnchor editAs="absolute">
    <xdr:from>
      <xdr:col>2</xdr:col>
      <xdr:colOff>1323975</xdr:colOff>
      <xdr:row>1</xdr:row>
      <xdr:rowOff>0</xdr:rowOff>
    </xdr:from>
    <xdr:to>
      <xdr:col>3</xdr:col>
      <xdr:colOff>1748475</xdr:colOff>
      <xdr:row>2</xdr:row>
      <xdr:rowOff>19050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DE4D078-8053-48FE-A230-FEF960D41150}"/>
            </a:ext>
          </a:extLst>
        </xdr:cNvPr>
        <xdr:cNvSpPr/>
      </xdr:nvSpPr>
      <xdr:spPr>
        <a:xfrm>
          <a:off x="3009900" y="238125"/>
          <a:ext cx="2520000" cy="257175"/>
        </a:xfrm>
        <a:prstGeom prst="roundRect">
          <a:avLst/>
        </a:prstGeom>
        <a:gradFill flip="none" rotWithShape="1">
          <a:gsLst>
            <a:gs pos="0">
              <a:schemeClr val="bg1"/>
            </a:gs>
            <a:gs pos="71000">
              <a:schemeClr val="bg1"/>
            </a:gs>
            <a:gs pos="100000">
              <a:schemeClr val="tx2">
                <a:lumMod val="10000"/>
                <a:lumOff val="90000"/>
              </a:schemeClr>
            </a:gs>
          </a:gsLst>
          <a:lin ang="10800000" scaled="0"/>
          <a:tileRect/>
        </a:gradFill>
        <a:ln w="3175"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lt-LT" sz="1000" b="1" kern="1200">
              <a:solidFill>
                <a:schemeClr val="accent1"/>
              </a:solidFill>
              <a:latin typeface="Raleway" pitchFamily="2" charset="0"/>
            </a:rPr>
            <a:t>Veiklos stebėsenos mėginiai </a:t>
          </a:r>
          <a:r>
            <a:rPr lang="lt-LT" sz="1200" b="0" kern="1200">
              <a:solidFill>
                <a:schemeClr val="accent1"/>
              </a:solidFill>
              <a:latin typeface="Raleway" pitchFamily="2" charset="0"/>
            </a:rPr>
            <a:t>→</a:t>
          </a:r>
          <a:endParaRPr lang="lt-LT" sz="1000" b="0" kern="1200">
            <a:solidFill>
              <a:schemeClr val="accent1"/>
            </a:solidFill>
            <a:latin typeface="Raleway" pitchFamily="2" charset="0"/>
          </a:endParaRPr>
        </a:p>
      </xdr:txBody>
    </xdr: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2</xdr:col>
      <xdr:colOff>1281750</xdr:colOff>
      <xdr:row>2</xdr:row>
      <xdr:rowOff>19050</xdr:rowOff>
    </xdr:to>
    <xdr:sp macro="" textlink="">
      <xdr:nvSpPr>
        <xdr:cNvPr id="4" name="Rectangle: Rounded Corners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B51FAA3-7F38-4EDA-832B-74A04951B5B4}"/>
            </a:ext>
          </a:extLst>
        </xdr:cNvPr>
        <xdr:cNvSpPr>
          <a:spLocks/>
        </xdr:cNvSpPr>
      </xdr:nvSpPr>
      <xdr:spPr>
        <a:xfrm>
          <a:off x="333375" y="238125"/>
          <a:ext cx="2520000" cy="257175"/>
        </a:xfrm>
        <a:prstGeom prst="roundRect">
          <a:avLst/>
        </a:prstGeom>
        <a:gradFill flip="none" rotWithShape="1">
          <a:gsLst>
            <a:gs pos="0">
              <a:schemeClr val="bg1"/>
            </a:gs>
            <a:gs pos="71000">
              <a:schemeClr val="bg1"/>
            </a:gs>
            <a:gs pos="100000">
              <a:schemeClr val="tx2">
                <a:lumMod val="10000"/>
                <a:lumOff val="90000"/>
              </a:schemeClr>
            </a:gs>
          </a:gsLst>
          <a:lin ang="0" scaled="1"/>
          <a:tileRect/>
        </a:gradFill>
        <a:ln w="3175"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lt-LT" sz="1200" b="0" kern="1200">
              <a:solidFill>
                <a:schemeClr val="accent1"/>
              </a:solidFill>
              <a:latin typeface="Raleway" pitchFamily="2" charset="0"/>
            </a:rPr>
            <a:t>←</a:t>
          </a:r>
          <a:r>
            <a:rPr lang="lt-LT" sz="1000" b="1" kern="1200">
              <a:solidFill>
                <a:schemeClr val="accent1"/>
              </a:solidFill>
              <a:latin typeface="Raleway" pitchFamily="2" charset="0"/>
            </a:rPr>
            <a:t> Vandens stebėsenos rodikliai</a:t>
          </a:r>
        </a:p>
      </xdr:txBody>
    </xdr:sp>
    <xdr:clientData fPrintsWithSheet="0"/>
  </xdr:twoCellAnchor>
  <xdr:twoCellAnchor editAs="absolute">
    <xdr:from>
      <xdr:col>2</xdr:col>
      <xdr:colOff>1438275</xdr:colOff>
      <xdr:row>1</xdr:row>
      <xdr:rowOff>0</xdr:rowOff>
    </xdr:from>
    <xdr:to>
      <xdr:col>3</xdr:col>
      <xdr:colOff>1996125</xdr:colOff>
      <xdr:row>2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BCA1D51-1A01-463D-A808-625D495DDFCC}"/>
            </a:ext>
          </a:extLst>
        </xdr:cNvPr>
        <xdr:cNvSpPr/>
      </xdr:nvSpPr>
      <xdr:spPr>
        <a:xfrm>
          <a:off x="3009900" y="238125"/>
          <a:ext cx="2520000" cy="257175"/>
        </a:xfrm>
        <a:prstGeom prst="roundRect">
          <a:avLst/>
        </a:prstGeom>
        <a:gradFill flip="none" rotWithShape="1">
          <a:gsLst>
            <a:gs pos="0">
              <a:schemeClr val="bg1"/>
            </a:gs>
            <a:gs pos="71000">
              <a:schemeClr val="bg1"/>
            </a:gs>
            <a:gs pos="100000">
              <a:schemeClr val="tx2">
                <a:lumMod val="10000"/>
                <a:lumOff val="90000"/>
              </a:schemeClr>
            </a:gs>
          </a:gsLst>
          <a:lin ang="10800000" scaled="0"/>
          <a:tileRect/>
        </a:gradFill>
        <a:ln w="3175"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lt-LT" sz="1000" b="1" kern="1200">
              <a:solidFill>
                <a:schemeClr val="accent1"/>
              </a:solidFill>
              <a:latin typeface="Raleway" pitchFamily="2" charset="0"/>
            </a:rPr>
            <a:t>Veiklos stebėsenos rodikliai </a:t>
          </a:r>
          <a:r>
            <a:rPr lang="lt-LT" sz="1200" b="0" kern="1200">
              <a:solidFill>
                <a:schemeClr val="accent1"/>
              </a:solidFill>
              <a:latin typeface="Raleway" pitchFamily="2" charset="0"/>
            </a:rPr>
            <a:t>→</a:t>
          </a:r>
          <a:endParaRPr lang="lt-LT" sz="1000" b="0" kern="1200">
            <a:solidFill>
              <a:schemeClr val="accent1"/>
            </a:solidFill>
            <a:latin typeface="Raleway" pitchFamily="2" charset="0"/>
          </a:endParaRPr>
        </a:p>
      </xdr:txBody>
    </xdr: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2</xdr:col>
      <xdr:colOff>1167450</xdr:colOff>
      <xdr:row>2</xdr:row>
      <xdr:rowOff>19050</xdr:rowOff>
    </xdr:to>
    <xdr:sp macro="" textlink="">
      <xdr:nvSpPr>
        <xdr:cNvPr id="4" name="Rectangle: Rounded Corners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E59DDCA-1EE9-457C-B8BB-8BCF80373A47}"/>
            </a:ext>
          </a:extLst>
        </xdr:cNvPr>
        <xdr:cNvSpPr>
          <a:spLocks/>
        </xdr:cNvSpPr>
      </xdr:nvSpPr>
      <xdr:spPr>
        <a:xfrm>
          <a:off x="333375" y="238125"/>
          <a:ext cx="2520000" cy="257175"/>
        </a:xfrm>
        <a:prstGeom prst="roundRect">
          <a:avLst/>
        </a:prstGeom>
        <a:gradFill flip="none" rotWithShape="1">
          <a:gsLst>
            <a:gs pos="0">
              <a:schemeClr val="bg1"/>
            </a:gs>
            <a:gs pos="71000">
              <a:schemeClr val="bg1"/>
            </a:gs>
            <a:gs pos="100000">
              <a:schemeClr val="tx2">
                <a:lumMod val="10000"/>
                <a:lumOff val="90000"/>
              </a:schemeClr>
            </a:gs>
          </a:gsLst>
          <a:lin ang="0" scaled="1"/>
          <a:tileRect/>
        </a:gradFill>
        <a:ln w="3175"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lt-LT" sz="1200" b="0" kern="1200">
              <a:solidFill>
                <a:schemeClr val="accent1"/>
              </a:solidFill>
              <a:latin typeface="Raleway" pitchFamily="2" charset="0"/>
            </a:rPr>
            <a:t>←</a:t>
          </a:r>
          <a:r>
            <a:rPr lang="lt-LT" sz="1000" b="1" kern="1200">
              <a:solidFill>
                <a:schemeClr val="accent1"/>
              </a:solidFill>
              <a:latin typeface="Raleway" pitchFamily="2" charset="0"/>
            </a:rPr>
            <a:t> Veiklos stebėsenos mėginiai</a:t>
          </a:r>
        </a:p>
      </xdr:txBody>
    </xdr:sp>
    <xdr:clientData fPrintsWithSheet="0"/>
  </xdr:twoCellAnchor>
  <xdr:twoCellAnchor editAs="absolute">
    <xdr:from>
      <xdr:col>2</xdr:col>
      <xdr:colOff>1323975</xdr:colOff>
      <xdr:row>1</xdr:row>
      <xdr:rowOff>0</xdr:rowOff>
    </xdr:from>
    <xdr:to>
      <xdr:col>3</xdr:col>
      <xdr:colOff>1748475</xdr:colOff>
      <xdr:row>2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5CB31FF-E7E3-49B3-A9BC-3729554B5FBC}"/>
            </a:ext>
          </a:extLst>
        </xdr:cNvPr>
        <xdr:cNvSpPr/>
      </xdr:nvSpPr>
      <xdr:spPr>
        <a:xfrm>
          <a:off x="3009900" y="238125"/>
          <a:ext cx="2520000" cy="257175"/>
        </a:xfrm>
        <a:prstGeom prst="roundRect">
          <a:avLst/>
        </a:prstGeom>
        <a:gradFill flip="none" rotWithShape="1">
          <a:gsLst>
            <a:gs pos="0">
              <a:schemeClr val="bg1"/>
            </a:gs>
            <a:gs pos="71000">
              <a:schemeClr val="bg1"/>
            </a:gs>
            <a:gs pos="100000">
              <a:schemeClr val="tx2">
                <a:lumMod val="10000"/>
                <a:lumOff val="90000"/>
              </a:schemeClr>
            </a:gs>
          </a:gsLst>
          <a:lin ang="10800000" scaled="0"/>
          <a:tileRect/>
        </a:gradFill>
        <a:ln w="3175"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lt-LT" sz="1000" b="1" kern="1200">
              <a:solidFill>
                <a:schemeClr val="accent1"/>
              </a:solidFill>
              <a:latin typeface="Raleway" pitchFamily="2" charset="0"/>
            </a:rPr>
            <a:t>Įvadas </a:t>
          </a:r>
          <a:r>
            <a:rPr lang="lt-LT" sz="1200" b="0" kern="1200">
              <a:solidFill>
                <a:schemeClr val="accent1"/>
              </a:solidFill>
              <a:latin typeface="Raleway" pitchFamily="2" charset="0"/>
            </a:rPr>
            <a:t>→</a:t>
          </a:r>
          <a:endParaRPr lang="lt-LT" sz="1000" b="0" kern="1200">
            <a:solidFill>
              <a:schemeClr val="accent1"/>
            </a:solidFill>
            <a:latin typeface="Raleway" pitchFamily="2" charset="0"/>
          </a:endParaRPr>
        </a:p>
      </xdr:txBody>
    </xdr:sp>
    <xdr:clientData fPrintsWithSheet="0"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C0F869F-9850-4A2A-9940-A01E3C66C474}" name="PlanMegVandens" displayName="PlanMegVandens" ref="B13:U314" totalsRowCount="1" headerRowDxfId="158" dataDxfId="157" totalsRowDxfId="156">
  <autoFilter ref="B13:U313" xr:uid="{7C0F869F-9850-4A2A-9940-A01E3C66C474}"/>
  <tableColumns count="20">
    <tableColumn id="1" xr3:uid="{6E2A63D7-82ED-4DE3-A8A8-A35B44912411}" name="Eil. Nr" dataDxfId="155" totalsRowDxfId="154">
      <calculatedColumnFormula>IF(PlanMegVandens[[#This Row],[Mėginių ėmimo vietos pavadinimas]]="","",IF(ROW()=12,1,MAX(INDIRECT("B12:B"&amp;ROW()-1))+1))</calculatedColumnFormula>
    </tableColumn>
    <tableColumn id="4" xr3:uid="{27B8D2C3-169D-4FCF-9FE3-2A541A6D53E0}" name="Mėginių ėmimo vietos pavadinimas" dataDxfId="153" totalsRowDxfId="152"/>
    <tableColumn id="2" xr3:uid="{A14DF1D3-01E8-4863-BDEC-92D29D3A1411}" name="Mėginių ėmimo vietos adresas" dataDxfId="151" totalsRowDxfId="150"/>
    <tableColumn id="3" xr3:uid="{6DCE5975-1EB7-433A-9138-350866B4EEAC}" name="Mėginių ėmimo vietos tipas" dataDxfId="149" totalsRowDxfId="148"/>
    <tableColumn id="5" xr3:uid="{39B741F2-535D-4F18-810F-E3ECEB2F2A7D}" name="1" dataDxfId="147" totalsRowDxfId="146"/>
    <tableColumn id="7" xr3:uid="{33D32AD6-C6A1-4E8F-B6B6-3CBB6E256288}" name="2" dataDxfId="145" totalsRowDxfId="144"/>
    <tableColumn id="6" xr3:uid="{8CE88E4F-D545-44D1-9788-E2612CF771F2}" name="3" dataDxfId="143" totalsRowDxfId="142"/>
    <tableColumn id="8" xr3:uid="{4D0A4C33-8717-453A-9FA6-8ACA9F5125BC}" name="4" dataDxfId="141" totalsRowDxfId="140"/>
    <tableColumn id="9" xr3:uid="{4FE1C105-0380-4981-BECD-8CC88E48E357}" name="5" dataDxfId="139" totalsRowDxfId="138"/>
    <tableColumn id="10" xr3:uid="{7876421F-75E7-47E5-9F43-64A8A9D7B507}" name="6" dataDxfId="137" totalsRowDxfId="136"/>
    <tableColumn id="11" xr3:uid="{4CBD6257-AC72-4EFD-BDFD-6B1781A61DF0}" name="7" dataDxfId="135" totalsRowDxfId="134"/>
    <tableColumn id="12" xr3:uid="{F9AA37E6-1C38-48D3-B3B6-0ADDF7522013}" name="8" dataDxfId="133" totalsRowDxfId="132"/>
    <tableColumn id="13" xr3:uid="{FB289BFE-DEEF-422B-976A-225649A26D35}" name="9" dataDxfId="131" totalsRowDxfId="130"/>
    <tableColumn id="14" xr3:uid="{355F5242-3D7C-440C-9A57-B061BEFFD2C6}" name="10" dataDxfId="129" totalsRowDxfId="128"/>
    <tableColumn id="15" xr3:uid="{D00D1E09-4E8D-420D-A304-7C76FA323129}" name="11" dataDxfId="127" totalsRowDxfId="126"/>
    <tableColumn id="16" xr3:uid="{2018D72F-BD3C-4754-84D7-3B63A470A59B}" name="12" dataDxfId="125" totalsRowDxfId="124"/>
    <tableColumn id="17" xr3:uid="{2BBEB408-5767-4C4E-9777-65BD24563CB9}" name="A" totalsRowFunction="sum" dataDxfId="123" totalsRowDxfId="122"/>
    <tableColumn id="18" xr3:uid="{853608E4-01CA-4680-B4D5-2A05CD305511}" name="B" totalsRowFunction="sum" dataDxfId="121" totalsRowDxfId="120"/>
    <tableColumn id="19" xr3:uid="{CFD04721-2879-4429-B316-9D30649EFCCC}" name="Rad" totalsRowFunction="sum" dataDxfId="119" totalsRowDxfId="118"/>
    <tableColumn id="20" xr3:uid="{BF867891-9012-47CF-A8E5-DE0F5D64CB44}" name="Viso" totalsRowFunction="sum" dataDxfId="117" totalsRowDxfId="116">
      <calculatedColumnFormula>IF(PlanMegVandens[[#This Row],[Mėginių ėmimo vietos pavadinimas]]&lt;&gt;"",SUM(PlanMegVandens[[#This Row],[A]:[Rad]]),"")</calculatedColumnFormula>
    </tableColumn>
  </tableColumns>
  <tableStyleInfo name="TableStyleLight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DCEA9B33-937F-4EB5-917C-339EFD93BB38}" name="TarpReik" displayName="TarpReik" ref="A26:D114" totalsRowShown="0">
  <autoFilter ref="A26:D114" xr:uid="{DCEA9B33-937F-4EB5-917C-339EFD93BB38}"/>
  <tableColumns count="4">
    <tableColumn id="1" xr3:uid="{28D15C95-42C9-43A0-A757-1EB706CE29CA}" name="Kodas"/>
    <tableColumn id="2" xr3:uid="{9A3D7D4A-3D71-4E40-89FC-CA1F4AE529B8}" name="Dažnumas">
      <calculatedColumnFormula>VLOOKUP(TarpReik[[#This Row],[Kodas]],Rodikliai[],4,FALSE)</calculatedColumnFormula>
    </tableColumn>
    <tableColumn id="3" xr3:uid="{D4E51E84-073B-45B9-ABBE-C355A9958B6B}" name="Reik" dataDxfId="49">
      <calculatedColumnFormula>IFERROR(VLOOKUP(TarpReik[[#This Row],[Kodas]],TarpRuoš[[Rodiklis]:[Reikia]],4,FALSE),TarpReik[[#This Row],[Dažnumas]])</calculatedColumnFormula>
    </tableColumn>
    <tableColumn id="4" xr3:uid="{1D5F81DC-9E2E-4EB3-9FC5-92FD47F3BDA6}" name="Skirt" dataDxfId="48">
      <calculatedColumnFormula>IF(TarpReik[[#This Row],[Dažnumas]]=TarpReik[[#This Row],[Reik]],"","T")</calculatedColumnFormula>
    </tableColumn>
  </tableColumns>
  <tableStyleInfo name="TableStyleLight13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31DCC250-13F4-4E72-B44C-E86B73DD280F}" name="TarpRuoš" displayName="TarpRuoš" ref="A15:E23" totalsRowShown="0">
  <autoFilter ref="A15:E23" xr:uid="{31DCC250-13F4-4E72-B44C-E86B73DD280F}"/>
  <tableColumns count="5">
    <tableColumn id="1" xr3:uid="{804E3A5D-713A-40CE-8E7A-2754C8916037}" name="ID"/>
    <tableColumn id="2" xr3:uid="{45BBF868-CC85-49FF-A7A8-AB65312AB1AC}" name="Rodiklis"/>
    <tableColumn id="3" xr3:uid="{7F2F2E90-DD1B-4214-961B-951D843708C5}" name="Ruošimas" dataDxfId="47">
      <calculatedColumnFormula array="1">INDIRECT("Ruos"&amp;TarpRuoš[[#This Row],[ID]])</calculatedColumnFormula>
    </tableColumn>
    <tableColumn id="4" xr3:uid="{B96A530A-BA98-454E-A383-A5982218823C}" name="Dažnumas" dataDxfId="46">
      <calculatedColumnFormula>VLOOKUP(TarpRuoš[[#This Row],[Rodiklis]],TblRuosimas[[Rodiklio kodas]:[Dažnumas]],3,FALSE)</calculatedColumnFormula>
    </tableColumn>
    <tableColumn id="5" xr3:uid="{EBB33D05-19FA-4FEF-BAEB-EEB67FA7E92B}" name="Reikia" dataDxfId="45">
      <calculatedColumnFormula>IF(TarpRuoš[[#This Row],[Ruošimas]]="taip",TarpRuoš[[#This Row],[Dažnumas]],VLOOKUP(TarpRuoš[[#This Row],[Rodiklis]],Rodikliai[],4,FALSE))</calculatedColumnFormula>
    </tableColumn>
  </tableColumns>
  <tableStyleInfo name="TableStyleLight13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91FFE99C-DD5D-4938-8C12-A94BCA368A1D}" name="TarpMetai" displayName="TarpMetai" ref="K1:K13">
  <autoFilter ref="K1:K13" xr:uid="{91FFE99C-DD5D-4938-8C12-A94BCA368A1D}"/>
  <tableColumns count="1">
    <tableColumn id="1" xr3:uid="{F11F83C9-3EF3-47C8-8669-2F1247C707AB}" name="Metai" dataDxfId="44" totalsRowDxfId="43">
      <calculatedColumnFormula>YEAR(TODAY())-2+ROW()</calculatedColumnFormula>
    </tableColumn>
  </tableColumns>
  <tableStyleInfo name="TableStyleLight13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41992C7-30A4-43F5-9869-537646A03934}" name="TarpEmVietos" displayName="TarpEmVietos" ref="M1:M8" totalsRowShown="0" dataDxfId="42">
  <autoFilter ref="M1:M8" xr:uid="{541992C7-30A4-43F5-9869-537646A03934}"/>
  <tableColumns count="1">
    <tableColumn id="1" xr3:uid="{C4FE18A9-60E0-479A-8DDB-1FDD3234FF30}" name="Vietos" dataDxfId="41"/>
  </tableColumns>
  <tableStyleInfo name="TableStyleLight13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53C50059-B2B1-48B4-91AC-9F695C7B1BB1}" name="TarpRuošimas" displayName="TarpRuošimas" ref="O1:Q6" totalsRowShown="0">
  <autoFilter ref="O1:Q6" xr:uid="{53C50059-B2B1-48B4-91AC-9F695C7B1BB1}"/>
  <tableColumns count="3">
    <tableColumn id="3" xr3:uid="{5D115B8E-3623-4FB9-AD8D-2852E76FE45B}" name="Rodiklis"/>
    <tableColumn id="1" xr3:uid="{9B4F6946-9A85-45DB-AACC-131A3A51DBF1}" name="Ruošimas"/>
    <tableColumn id="2" xr3:uid="{B95BBCD5-F362-4234-AC1E-3F80DD7975B6}" name="Svoris"/>
  </tableColumns>
  <tableStyleInfo name="TableStyleLight13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D00BB8E5-2AA0-45A0-BAA4-5AC3E8F9A1FE}" name="TblRodikliai" displayName="TblRodikliai" ref="A1:D84" totalsRowShown="0">
  <autoFilter ref="A1:D84" xr:uid="{D00BB8E5-2AA0-45A0-BAA4-5AC3E8F9A1FE}"/>
  <tableColumns count="4">
    <tableColumn id="1" xr3:uid="{EE4EC704-3189-4092-AC19-BE49B7A20A89}" name="Kodas"/>
    <tableColumn id="2" xr3:uid="{0019656E-FC76-4E69-8483-BBBC09BB9628}" name="Grupė"/>
    <tableColumn id="3" xr3:uid="{F287BD04-7E42-4FC6-B07D-3D1E9DF18B45}" name="Rodiklis"/>
    <tableColumn id="4" xr3:uid="{0C519503-31D6-4F7D-A00B-F8AFB2A62E0C}" name="Dažnumas" dataDxfId="40"/>
  </tableColumns>
  <tableStyleInfo name="TableStyleMedium7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4D4AC15C-5C83-4D5C-9A35-119CA445FE00}" name="TblRodikliaiVeiklos" displayName="TblRodikliaiVeiklos" ref="A1:D86" totalsRowShown="0">
  <autoFilter ref="A1:D86" xr:uid="{4D4AC15C-5C83-4D5C-9A35-119CA445FE00}"/>
  <tableColumns count="4">
    <tableColumn id="1" xr3:uid="{AE5FFE07-B17B-4F4C-BD19-1FFFA6911226}" name="Kodas"/>
    <tableColumn id="2" xr3:uid="{2B21D3D5-F7C5-4191-834D-24AF44BD0E3B}" name="Grupė"/>
    <tableColumn id="3" xr3:uid="{B339D24E-63BF-412C-B72F-833B6F8712C9}" name="Rodiklis"/>
    <tableColumn id="4" xr3:uid="{C2484278-C6E1-4982-96C8-36E8ABC048B4}" name="Dažnumas" dataDxfId="39"/>
  </tableColumns>
  <tableStyleInfo name="TableStyleMedium7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9B98609-85A0-453E-8E6C-A4FF84380616}" name="TblDaznumas" displayName="TblDaznumas" ref="A1:F77" totalsRowShown="0">
  <autoFilter ref="A1:F77" xr:uid="{39B98609-85A0-453E-8E6C-A4FF84380616}"/>
  <tableColumns count="6">
    <tableColumn id="8" xr3:uid="{D33AC1A2-41B4-4B89-B984-D05155C66902}" name="Grupė"/>
    <tableColumn id="1" xr3:uid="{9518E475-A314-412E-A7B7-71CFAC746FD5}" name="Pavadinimas" dataDxfId="38"/>
    <tableColumn id="7" xr3:uid="{1342DEA0-EC18-4C20-AEAE-BF3459253398}" name="Nuo" dataDxfId="37"/>
    <tableColumn id="6" xr3:uid="{4479ABEA-5CA4-468A-9433-51A5F8382E14}" name="Iki" dataDxfId="36"/>
    <tableColumn id="2" xr3:uid="{22C83FFF-CC83-47E7-8BD5-A15FF8A293D3}" name="Dažnumas" dataDxfId="35"/>
    <tableColumn id="3" xr3:uid="{F74E68A0-3638-43FF-9D47-23C40A1C8688}" name="Komentaras" dataDxfId="34"/>
  </tableColumns>
  <tableStyleInfo name="TableStyleMedium7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610B6B8-3F7F-49D4-B531-2E5632670AFF}" name="TblRuosimas" displayName="TblRuosimas" ref="A1:E9" totalsRowShown="0">
  <autoFilter ref="A1:E9" xr:uid="{59690DB9-CFA2-4BB1-BCE7-59E89CA4CCF0}"/>
  <tableColumns count="5">
    <tableColumn id="5" xr3:uid="{957ACE90-EEA6-48EB-8901-2D30F5BA93F6}" name="ID"/>
    <tableColumn id="1" xr3:uid="{102CA314-3D82-46BE-A03A-C8A6C87A5B11}" name="Naudojamos medžiagos"/>
    <tableColumn id="4" xr3:uid="{BAC5B35B-D49E-4254-A1D4-041DA9EE330F}" name="Rodiklio kodas"/>
    <tableColumn id="2" xr3:uid="{AD18B0AF-0A7E-436D-9AB7-7D1A0F747335}" name="Tiriamas rodiklis"/>
    <tableColumn id="3" xr3:uid="{6B952854-2B32-472F-AFAC-E7A7A9B397A2}" name="Dažnumas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70E3E49-D174-499D-AE9A-FD0C2BB92204}" name="PlanDaznVandens" displayName="PlanDaznVandens" ref="B6:E9" totalsRowShown="0" headerRowDxfId="115" dataDxfId="114">
  <tableColumns count="4">
    <tableColumn id="1" xr3:uid="{FD475304-1905-49CF-8ED6-5E7C83BE1B85}" name="Grupė" dataDxfId="113"/>
    <tableColumn id="2" xr3:uid="{A0F52BCD-2DF1-4EA3-87FF-B124B2506693}" name="Reikalaujamas dažnumas" dataDxfId="112">
      <calculatedColumnFormula>VLOOKUP(PlanDaznVandens[[#This Row],[Grupė]],TarpDažnumas[],3,FALSE)</calculatedColumnFormula>
    </tableColumn>
    <tableColumn id="3" xr3:uid="{65CBE72A-6525-42F2-A37C-8639BC3BF50D}" name="Suplanuotas dažnumas" dataDxfId="1"/>
    <tableColumn id="5" xr3:uid="{C8BD6A12-A409-4E53-B24B-AC9563AFB19F}" name="Pastabos" dataDxfId="0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40B6EAD-B9F6-41EA-86A6-F665C2AED04F}" name="PlanRodVandens" displayName="PlanRodVandens" ref="B6:H89" totalsRowShown="0" headerRowDxfId="111" dataDxfId="110">
  <autoFilter ref="B6:H89" xr:uid="{7C135DDB-0B09-40EE-9F91-5F2205C318CF}"/>
  <tableColumns count="7">
    <tableColumn id="1" xr3:uid="{97553F61-F148-41F8-A11A-03901E2AB95E}" name="Kodas" dataDxfId="109"/>
    <tableColumn id="2" xr3:uid="{35FD8AD5-AB0E-44CC-B418-19CA4EEE9EFF}" name="Grupė" dataDxfId="108">
      <calculatedColumnFormula>VLOOKUP(PlanRodVandens[[#This Row],[Kodas]],Rodikliai[],2,FALSE)</calculatedColumnFormula>
    </tableColumn>
    <tableColumn id="3" xr3:uid="{E1363FF0-A53B-4A5F-BF64-863B7D409452}" name="Rodiklio pavadinimas" dataDxfId="107">
      <calculatedColumnFormula>VLOOKUP(PlanRodVandens[[#This Row],[Kodas]],Rodikliai[],3,FALSE)</calculatedColumnFormula>
    </tableColumn>
    <tableColumn id="4" xr3:uid="{14284DE9-66BA-4CA8-B945-837CADECD6EF}" name="Dažnumo grupė" dataDxfId="106">
      <calculatedColumnFormula>IF(VLOOKUP(PlanRodVandens[[#This Row],[Kodas]],TarpReik[],3,FALSE)=0,"",VLOOKUP(PlanRodVandens[[#This Row],[Kodas]],TarpReik[],3,FALSE))</calculatedColumnFormula>
    </tableColumn>
    <tableColumn id="5" xr3:uid="{07497017-0129-4F1D-8430-3D6FCBCDDB55}" name="Planuojamas dažnumas mėginiams" dataDxfId="105">
      <calculatedColumnFormula>IFERROR(VLOOKUP(PlanRodVandens[[#This Row],[Dažnumo grupė]],TarpPlanas[],6,FALSE),"")</calculatedColumnFormula>
    </tableColumn>
    <tableColumn id="6" xr3:uid="{CD46A748-AAA6-4664-B283-3A364DAB48B1}" name="Planuojamas dažnumas rodikliui" dataDxfId="3"/>
    <tableColumn id="9" xr3:uid="{A874D66E-D6DF-4CAD-8999-B052E77210CD}" name="Pastabos" dataDxfId="2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66F00BFF-BC05-46FE-9320-65AEBAF522D0}" name="PlanMegVeiklos" displayName="PlanMegVeiklos" ref="B11:R312" totalsRowCount="1" headerRowDxfId="104" dataDxfId="103" totalsRowDxfId="102">
  <autoFilter ref="B11:R311" xr:uid="{7C0F869F-9850-4A2A-9940-A01E3C66C474}"/>
  <tableColumns count="17">
    <tableColumn id="1" xr3:uid="{E3AF4116-B6DC-42AB-92F0-9A99F7E9F20D}" name="Eil.Nr" dataDxfId="101" totalsRowDxfId="100">
      <calculatedColumnFormula>IF(PlanMegVeiklos[[#This Row],[Mėginių ėmimo vietos pavadinimas ]]="","",IF(ROW()=12,1,MAX(INDIRECT("B12:B"&amp;ROW()-1))+1))</calculatedColumnFormula>
    </tableColumn>
    <tableColumn id="4" xr3:uid="{01B59EEF-9D7B-45E4-AF3F-D03234257BC4}" name="Mėginių ėmimo vietos pavadinimas " dataDxfId="99" totalsRowDxfId="98"/>
    <tableColumn id="2" xr3:uid="{D864E557-A54D-423E-A2C9-794A7CA52D01}" name="Mėginių ėmimo vietos adresas" dataDxfId="97" totalsRowDxfId="96"/>
    <tableColumn id="3" xr3:uid="{651D9A9A-1118-4FC8-8338-3FCC8E4044A1}" name="Mėginių ėmimo vietos tipas " dataDxfId="95" totalsRowDxfId="94"/>
    <tableColumn id="5" xr3:uid="{943424AB-52CE-4608-9907-A4D39617EEDF}" name="1" dataDxfId="93" totalsRowDxfId="92"/>
    <tableColumn id="7" xr3:uid="{1B35B020-16C2-4846-901C-764C7FBC40E1}" name="2" dataDxfId="91" totalsRowDxfId="90"/>
    <tableColumn id="6" xr3:uid="{F0427168-B801-4960-8822-4122ED45949B}" name="3" dataDxfId="89" totalsRowDxfId="88"/>
    <tableColumn id="8" xr3:uid="{81237A1E-C715-43B0-A889-39A3CDE8B3D1}" name="4" dataDxfId="87" totalsRowDxfId="86"/>
    <tableColumn id="9" xr3:uid="{7DACB906-B269-4C7F-963B-8A8E3F27E344}" name="5" dataDxfId="85" totalsRowDxfId="84"/>
    <tableColumn id="10" xr3:uid="{DC883172-656A-4351-8F57-6F7DD46F382B}" name="6" dataDxfId="83" totalsRowDxfId="82"/>
    <tableColumn id="11" xr3:uid="{03789763-18AA-43B1-9785-AE6C9A5A8A76}" name="7" dataDxfId="81" totalsRowDxfId="80"/>
    <tableColumn id="12" xr3:uid="{616DF9A9-0325-4D0D-B393-EED0F2FF853F}" name="8" dataDxfId="79" totalsRowDxfId="78"/>
    <tableColumn id="13" xr3:uid="{28894970-64D9-42D3-9D6A-7FB2F2B68810}" name="9" dataDxfId="77" totalsRowDxfId="76"/>
    <tableColumn id="14" xr3:uid="{0FFCA829-9168-4F02-9679-BC5D7D9951A0}" name="10" dataDxfId="75" totalsRowDxfId="74"/>
    <tableColumn id="15" xr3:uid="{283B1605-2208-4F2E-96BC-A4C59340C2A4}" name="11" dataDxfId="73" totalsRowDxfId="72"/>
    <tableColumn id="16" xr3:uid="{F7EBB351-A8BE-421C-8C45-4D103B025044}" name="12" dataDxfId="71" totalsRowDxfId="70"/>
    <tableColumn id="17" xr3:uid="{C9DB7617-6EE6-45C7-BBAD-D2FE9BE4B736}" name="Viso" totalsRowLabel="0" dataDxfId="69" totalsRowDxfId="68">
      <calculatedColumnFormula>IF(PlanMegVeiklos[[#This Row],[Mėginių ėmimo vietos pavadinimas ]]&lt;&gt;"",SUM(PlanMegVeiklos[[#This Row],[1]:[12]]),"")</calculatedColumnFormula>
    </tableColumn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97B3872C-4B77-4E3F-9748-864E6EC13AA8}" name="PlanDaznVeiklos" displayName="PlanDaznVeiklos" ref="B6:E7" totalsRowShown="0" headerRowDxfId="67" dataDxfId="66">
  <tableColumns count="4">
    <tableColumn id="1" xr3:uid="{F2D6FB28-2B7A-45E0-8E83-66ADC708C5FE}" name="Grupė" dataDxfId="65"/>
    <tableColumn id="2" xr3:uid="{2F736540-DE95-4222-B725-E909FDB72E28}" name="Reikalaujamas dažnumas" dataDxfId="64">
      <calculatedColumnFormula>VLOOKUP(PlanDaznVeiklos[[#This Row],[Grupė]],TarpDažnumas[],3,FALSE)</calculatedColumnFormula>
    </tableColumn>
    <tableColumn id="3" xr3:uid="{78C10E33-E187-4449-B2FC-860E4A7792BC}" name="Suplanuotas dažnumas" dataDxfId="5"/>
    <tableColumn id="5" xr3:uid="{B527F291-1AB0-4549-884E-75290085DF89}" name="Pastabos" dataDxfId="4"/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B075616-78E8-4A5B-9630-01B6D743ACD7}" name="PlanRodVeiklos" displayName="PlanRodVeiklos" ref="B6:H91" totalsRowShown="0" headerRowDxfId="63" dataDxfId="62">
  <autoFilter ref="B6:H91" xr:uid="{7C135DDB-0B09-40EE-9F91-5F2205C318CF}"/>
  <tableColumns count="7">
    <tableColumn id="1" xr3:uid="{9C9F8DD3-1F0A-443C-B84E-60DEEDCE48A7}" name="Kodas" dataDxfId="61"/>
    <tableColumn id="2" xr3:uid="{D4A4CD10-F772-4847-BE74-48C7012AF417}" name="Grupė" dataDxfId="60">
      <calculatedColumnFormula>VLOOKUP(PlanRodVeiklos[[#This Row],[Kodas]],Rodikliai[],2,FALSE)</calculatedColumnFormula>
    </tableColumn>
    <tableColumn id="3" xr3:uid="{521CA2EF-4656-481B-A59A-02A8F3EF41C1}" name="Rodiklio pavadinimas" dataDxfId="59">
      <calculatedColumnFormula>VLOOKUP(PlanRodVeiklos[[#This Row],[Kodas]],Rodikliai[],3,FALSE)</calculatedColumnFormula>
    </tableColumn>
    <tableColumn id="4" xr3:uid="{21F2C54F-AB95-46FA-AFF4-240EC6AB32E0}" name="Dažnumo grupė" dataDxfId="58">
      <calculatedColumnFormula>IFERROR(IF(VLOOKUP(PlanRodVeiklos[[#This Row],[Kodas]],TarpRuošimas[],3,FALSE)=0,"",VLOOKUP(PlanRodVeiklos[[#This Row],[Kodas]],TarpReik[],3,FALSE)),"")</calculatedColumnFormula>
    </tableColumn>
    <tableColumn id="5" xr3:uid="{A57F50B9-2D25-4D72-A4ED-D4819D599A80}" name="Reikalaujamas dažnumas" dataDxfId="7">
      <calculatedColumnFormula>IFERROR(IF(PlanRodVeiklos[[#This Row],[Kodas]]="LT_G9_029",VLOOKUP("Veiklos",TarpDažnumas[],2,FALSE),""),"")</calculatedColumnFormula>
    </tableColumn>
    <tableColumn id="6" xr3:uid="{E0986140-9CB3-4698-8AC1-E6BBDDCE37C0}" name="Planuojamas dažnumas" dataDxfId="57"/>
    <tableColumn id="9" xr3:uid="{0AB16847-D312-411E-9190-8F26B5E12BDC}" name="Pastabos" dataDxfId="6"/>
  </tableColumns>
  <tableStyleInfo name="TableStyleLight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63CBF64-1047-42A0-B0E3-7769446EEF15}" name="Rodikliai" displayName="Rodikliai" ref="A1:E86" totalsRowShown="0">
  <autoFilter ref="A1:E86" xr:uid="{563CBF64-1047-42A0-B0E3-7769446EEF15}"/>
  <sortState xmlns:xlrd2="http://schemas.microsoft.com/office/spreadsheetml/2017/richdata2" ref="A2:E84">
    <sortCondition ref="E1:E84"/>
  </sortState>
  <tableColumns count="5">
    <tableColumn id="1" xr3:uid="{8034D9D5-FDEE-456D-8976-49ED9040CF62}" name="Kodas"/>
    <tableColumn id="2" xr3:uid="{E0B0DD58-5686-4260-A650-4B4E7908E5FC}" name="Grupė"/>
    <tableColumn id="3" xr3:uid="{101DD5A3-46D3-433C-976D-EE8D7AFB7F7B}" name="Rodiklis"/>
    <tableColumn id="4" xr3:uid="{9F149DBE-BF75-4856-908E-497D6BB787D6}" name="Dažnumas" dataDxfId="56"/>
    <tableColumn id="6" xr3:uid="{C5945012-8143-4428-83AC-95A7864DCC75}" name="ID" dataDxfId="55"/>
  </tableColumns>
  <tableStyleInfo name="TableStyleLight13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AFDB236D-835D-4CD6-A1FC-D78C45DF2198}" name="TarpPlanas" displayName="TarpPlanas" ref="A1:F4" totalsRowShown="0">
  <autoFilter ref="A1:F4" xr:uid="{AFDB236D-835D-4CD6-A1FC-D78C45DF2198}"/>
  <tableColumns count="6">
    <tableColumn id="1" xr3:uid="{2C7110B8-CA21-4131-80C2-B350B2CE9F50}" name="Grupė"/>
    <tableColumn id="7" xr3:uid="{82940676-2049-41F6-B818-6506166FEB64}" name="Pavad"/>
    <tableColumn id="2" xr3:uid="{331F5C12-55B4-4BE0-9B9D-F4E1EE58068E}" name="Reikia" dataDxfId="54">
      <calculatedColumnFormula array="1">INDEX(TblDaznumas[Dažnumas],MATCH(1,(TblDaznumas[Pavadinimas]=TarpPlanas[[#This Row],[Pavad]])*(TblDaznumas[Nuo]&lt;=VandensKiekis)*(TblDaznumas[Iki]&gt;=VandensKiekis),0))</calculatedColumnFormula>
    </tableColumn>
    <tableColumn id="9" xr3:uid="{69190480-41A6-43CA-9DA6-350828861D40}" name="GrId" dataDxfId="53">
      <calculatedColumnFormula array="1">INDEX(TblDaznumas[Grupė],MATCH(1,(TblDaznumas[Pavadinimas]=TarpPlanas[[#This Row],[Pavad]])*(TblDaznumas[Nuo]&lt;=[0]!VandensKiekis)*(TblDaznumas[Iki]&gt;=VandensKiekis),0))</calculatedColumnFormula>
    </tableColumn>
    <tableColumn id="3" xr3:uid="{82B74E06-12B8-4CC3-9CCF-01D61B80242B}" name="Planas" dataDxfId="52">
      <calculatedColumnFormula>VLOOKUP(TarpPlanas[[#This Row],[Pavad]],PlanDaznVandens[],3,FALSE)</calculatedColumnFormula>
    </tableColumn>
    <tableColumn id="8" xr3:uid="{56794787-54DB-453A-9A39-F67F6CE6945D}" name="Dažnumas" dataDxfId="51">
      <calculatedColumnFormula>IF(TarpPlanas[[#This Row],[Grupė]]&lt;&gt;TarpPlanas[[#This Row],[GrId]],0,IF(TarpPlanas[[#This Row],[Pavad]]="Veiklos",1,IF(VLOOKUP(TarpPlanas[[#This Row],[Pavad]],PlanDaznVandens[],3,FALSE)="",TarpPlanas[[#This Row],[Reikia]],TarpPlanas[[#This Row],[Planas]])))</calculatedColumnFormula>
    </tableColumn>
  </tableColumns>
  <tableStyleInfo name="TableStyleLight13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DF5402F2-63F8-4865-BD5F-3AB06EFAB98F}" name="TarpDažnumas" displayName="TarpDažnumas" ref="A9:C13" totalsRowShown="0">
  <autoFilter ref="A9:C13" xr:uid="{DF5402F2-63F8-4865-BD5F-3AB06EFAB98F}"/>
  <tableColumns count="3">
    <tableColumn id="1" xr3:uid="{373933C9-19ED-48CD-9FD3-1F2ADB324735}" name="Grupė"/>
    <tableColumn id="2" xr3:uid="{F8C752A1-86EC-477D-B67B-3F2849CEA673}" name="Lookup" dataDxfId="50">
      <calculatedColumnFormula array="1">IF(TarpDažnumas[[#This Row],[Grupė]]="Veiklos",INDEX(TblDaznumas[Komentaras],MATCH(1,(TblDaznumas[Pavadinimas]=TarpDažnumas[[#This Row],[Grupė]])*(TblDaznumas[Nuo]&lt;=VandensKiekis)*(TblDaznumas[Iki]&gt;=VandensKiekis),0)),VLOOKUP(TarpDažnumas[[#This Row],[Grupė]],TarpPlanas[[Pavad]:[Reikia]],2,FALSE))</calculatedColumnFormula>
    </tableColumn>
    <tableColumn id="3" xr3:uid="{2A4DF07E-D338-4850-8772-50202EF16A99}" name="Dažnumas">
      <calculatedColumnFormula array="1">IF(TarpDažnumas[[#This Row],[Lookup]]=0,INDEX(TblDaznumas[Komentaras],MATCH(1,(TblDaznumas[Pavadinimas]=TarpDažnumas[[#This Row],[Grupė]])*(TblDaznumas[Nuo]&lt;VandensKiekis)*(TblDaznumas[Iki]&gt;=VandensKiekis),0)),TarpDažnumas[[#This Row],[Lookup]])</calculatedColumnFormula>
    </tableColumn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omments" Target="../comments1.xml"/><Relationship Id="rId5" Type="http://schemas.openxmlformats.org/officeDocument/2006/relationships/table" Target="../tables/table2.xml"/><Relationship Id="rId4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omments" Target="../comments2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4.xml"/><Relationship Id="rId3" Type="http://schemas.openxmlformats.org/officeDocument/2006/relationships/table" Target="../tables/table9.xml"/><Relationship Id="rId7" Type="http://schemas.openxmlformats.org/officeDocument/2006/relationships/table" Target="../tables/table13.xml"/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Relationship Id="rId6" Type="http://schemas.openxmlformats.org/officeDocument/2006/relationships/table" Target="../tables/table12.xml"/><Relationship Id="rId5" Type="http://schemas.openxmlformats.org/officeDocument/2006/relationships/table" Target="../tables/table11.xml"/><Relationship Id="rId4" Type="http://schemas.openxmlformats.org/officeDocument/2006/relationships/table" Target="../tables/table10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83DF0-1168-4BD8-9EB6-02B862C499F4}">
  <sheetPr>
    <tabColor theme="7" tint="0.79998168889431442"/>
    <pageSetUpPr fitToPage="1"/>
  </sheetPr>
  <dimension ref="B1:E31"/>
  <sheetViews>
    <sheetView showGridLines="0" tabSelected="1" zoomScaleNormal="100" workbookViewId="0">
      <selection activeCell="C8" sqref="C8"/>
    </sheetView>
  </sheetViews>
  <sheetFormatPr defaultRowHeight="15" x14ac:dyDescent="0.25"/>
  <cols>
    <col min="1" max="1" width="5" customWidth="1"/>
    <col min="2" max="2" width="39.140625" customWidth="1"/>
    <col min="3" max="3" width="36.5703125" customWidth="1"/>
    <col min="4" max="4" width="89.5703125" customWidth="1"/>
  </cols>
  <sheetData>
    <row r="1" spans="2:4" ht="22.5" customHeight="1" x14ac:dyDescent="0.25"/>
    <row r="2" spans="2:4" ht="22.5" x14ac:dyDescent="0.25">
      <c r="B2" s="21" t="s">
        <v>0</v>
      </c>
    </row>
    <row r="3" spans="2:4" x14ac:dyDescent="0.25">
      <c r="C3" s="104"/>
    </row>
    <row r="4" spans="2:4" ht="18" x14ac:dyDescent="0.25">
      <c r="B4" s="32" t="s">
        <v>1</v>
      </c>
    </row>
    <row r="5" spans="2:4" x14ac:dyDescent="0.25">
      <c r="B5" t="s">
        <v>2</v>
      </c>
    </row>
    <row r="7" spans="2:4" ht="18" x14ac:dyDescent="0.25">
      <c r="B7" s="52" t="s">
        <v>3</v>
      </c>
      <c r="C7" s="15" t="s">
        <v>4</v>
      </c>
      <c r="D7" s="53" t="s">
        <v>5</v>
      </c>
    </row>
    <row r="8" spans="2:4" ht="18" x14ac:dyDescent="0.25">
      <c r="B8" s="30" t="s">
        <v>6</v>
      </c>
      <c r="C8" s="43" t="s">
        <v>6</v>
      </c>
      <c r="D8" s="29" t="s">
        <v>7</v>
      </c>
    </row>
    <row r="9" spans="2:4" ht="18" x14ac:dyDescent="0.25">
      <c r="B9" s="105" t="s">
        <v>8</v>
      </c>
      <c r="C9" s="44" t="s">
        <v>9</v>
      </c>
      <c r="D9" s="29" t="s">
        <v>10</v>
      </c>
    </row>
    <row r="10" spans="2:4" ht="36" x14ac:dyDescent="0.25">
      <c r="B10" s="106"/>
      <c r="C10" s="110" t="s">
        <v>11</v>
      </c>
      <c r="D10" s="29" t="s">
        <v>328</v>
      </c>
    </row>
    <row r="11" spans="2:4" ht="18" x14ac:dyDescent="0.25">
      <c r="B11" s="106"/>
      <c r="C11" s="111"/>
      <c r="D11" s="29" t="s">
        <v>12</v>
      </c>
    </row>
    <row r="12" spans="2:4" ht="18" x14ac:dyDescent="0.25">
      <c r="B12" s="106"/>
      <c r="C12" s="45" t="s">
        <v>13</v>
      </c>
      <c r="D12" s="29" t="s">
        <v>14</v>
      </c>
    </row>
    <row r="13" spans="2:4" ht="36" x14ac:dyDescent="0.25">
      <c r="B13" s="106"/>
      <c r="C13" s="108" t="s">
        <v>15</v>
      </c>
      <c r="D13" s="29" t="s">
        <v>329</v>
      </c>
    </row>
    <row r="14" spans="2:4" ht="18" x14ac:dyDescent="0.25">
      <c r="B14" s="106"/>
      <c r="C14" s="109"/>
      <c r="D14" s="29" t="s">
        <v>16</v>
      </c>
    </row>
    <row r="15" spans="2:4" ht="18" x14ac:dyDescent="0.25">
      <c r="B15" s="107"/>
      <c r="C15" s="46" t="s">
        <v>17</v>
      </c>
      <c r="D15" s="29" t="s">
        <v>18</v>
      </c>
    </row>
    <row r="16" spans="2:4" ht="36" x14ac:dyDescent="0.25">
      <c r="B16" s="105" t="s">
        <v>19</v>
      </c>
      <c r="C16" s="47" t="s">
        <v>20</v>
      </c>
      <c r="D16" s="29" t="s">
        <v>21</v>
      </c>
    </row>
    <row r="17" spans="2:5" ht="18" x14ac:dyDescent="0.25">
      <c r="B17" s="106"/>
      <c r="C17" s="47" t="s">
        <v>22</v>
      </c>
      <c r="D17" s="29" t="s">
        <v>23</v>
      </c>
    </row>
    <row r="18" spans="2:5" ht="54" x14ac:dyDescent="0.25">
      <c r="B18" s="106"/>
      <c r="C18" s="47" t="s">
        <v>24</v>
      </c>
      <c r="D18" s="29" t="s">
        <v>330</v>
      </c>
    </row>
    <row r="19" spans="2:5" ht="36" x14ac:dyDescent="0.25">
      <c r="B19" s="107"/>
      <c r="C19" s="47" t="s">
        <v>25</v>
      </c>
      <c r="D19" s="29" t="s">
        <v>331</v>
      </c>
    </row>
    <row r="22" spans="2:5" ht="18" x14ac:dyDescent="0.25">
      <c r="B22" s="32" t="s">
        <v>26</v>
      </c>
      <c r="C22" s="10"/>
      <c r="D22" s="10"/>
    </row>
    <row r="23" spans="2:5" ht="18" x14ac:dyDescent="0.25">
      <c r="B23" s="28"/>
      <c r="C23" s="31" t="s">
        <v>27</v>
      </c>
      <c r="D23" s="10"/>
    </row>
    <row r="24" spans="2:5" ht="18" x14ac:dyDescent="0.25">
      <c r="B24" s="28"/>
      <c r="C24" s="14" t="s">
        <v>28</v>
      </c>
      <c r="D24" s="10"/>
    </row>
    <row r="27" spans="2:5" ht="18" x14ac:dyDescent="0.25">
      <c r="B27" s="32" t="s">
        <v>29</v>
      </c>
      <c r="D27" s="10"/>
    </row>
    <row r="28" spans="2:5" x14ac:dyDescent="0.25">
      <c r="C28" t="s">
        <v>30</v>
      </c>
    </row>
    <row r="29" spans="2:5" x14ac:dyDescent="0.25">
      <c r="C29" t="s">
        <v>31</v>
      </c>
    </row>
    <row r="30" spans="2:5" x14ac:dyDescent="0.25">
      <c r="C30" t="s">
        <v>32</v>
      </c>
    </row>
    <row r="31" spans="2:5" x14ac:dyDescent="0.25">
      <c r="D31" s="93" t="s">
        <v>309</v>
      </c>
      <c r="E31" s="94" t="s">
        <v>315</v>
      </c>
    </row>
  </sheetData>
  <sheetProtection algorithmName="SHA-512" hashValue="zniL+oRX1DSLzifjVs+lFHHLPBW+/3hT/cBTz8OSzqGqjn2Uq5KenoFk2s22f0g/VYQEchX4VsqHu69HAyV/PA==" saltValue="eYsFRSG8JmB2Hy/2VnAc0g==" spinCount="100000" sheet="1" objects="1" scenarios="1"/>
  <mergeCells count="4">
    <mergeCell ref="B9:B15"/>
    <mergeCell ref="C13:C14"/>
    <mergeCell ref="B16:B19"/>
    <mergeCell ref="C10:C11"/>
  </mergeCells>
  <hyperlinks>
    <hyperlink ref="C9" location="'Bendra informacija'!C7" display="Bendra informacija" xr:uid="{E41EF7B4-A0E0-4EA5-94E7-6CB211DEB74B}"/>
    <hyperlink ref="C15" location="VeiklosStebėsenaRodikliai!G7" display="VeiklosStebėsenaRodikliai" xr:uid="{8E3CF808-F785-42F6-B71A-9E441580D0A3}"/>
    <hyperlink ref="C12" location="VandensStebėsenaRodikliai!G7" display="VandensStebėsenaRodikliai" xr:uid="{C10F9DAE-4321-42FC-946A-BC5077EF8AD3}"/>
    <hyperlink ref="C8" location="Įvadas!C8" display="Įvadas " xr:uid="{3288B817-34BE-45F1-B282-5F3912005BA9}"/>
    <hyperlink ref="C13:C14" location="VeiklosStebėsenaMėginiai!D7" display="VeiklosStebėsenaMėginiai" xr:uid="{FAA05F93-0CD7-4D03-A530-AF9457B062A8}"/>
    <hyperlink ref="C10:C11" location="VandensStebėsenaMėginiai!D7" display="VandensStebėsenaMėginiai" xr:uid="{97351F1D-4062-44A9-8A49-12D5906826B3}"/>
    <hyperlink ref="C16" location="'Rodikliai (vandens)'!A1" display="Rodikliai (vandens)" xr:uid="{CCED9663-CAD9-4165-B9CF-C6D44F495B4C}"/>
    <hyperlink ref="C17" location="'Rodikliai (veiklos)'!A1" display="Rodikliai (veiklos)" xr:uid="{A1411DFD-D7F1-4C9D-B350-341577966329}"/>
    <hyperlink ref="C18" location="'Dažnumo grupės'!A1" display="Dažnumo grupės" xr:uid="{1F0E4CAE-7C81-4F68-9FB2-F389FC57F81C}"/>
    <hyperlink ref="C19" location="'Vandens ruošimas'!A1" display="Vandens ruošimas" xr:uid="{15E14D81-0615-4525-B921-373776CF8B1D}"/>
  </hyperlinks>
  <pageMargins left="0.7" right="0.7" top="0.75" bottom="0.75" header="0.3" footer="0.3"/>
  <pageSetup scale="68" orientation="landscape" r:id="rId1"/>
  <headerFooter>
    <oddHeader>&amp;C&amp;G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9F383-D795-4D2D-8DC5-CBB1AACA1162}">
  <dimension ref="A1:D86"/>
  <sheetViews>
    <sheetView workbookViewId="0"/>
  </sheetViews>
  <sheetFormatPr defaultRowHeight="15" x14ac:dyDescent="0.25"/>
  <cols>
    <col min="1" max="1" width="16.5703125" bestFit="1" customWidth="1"/>
    <col min="2" max="2" width="29" bestFit="1" customWidth="1"/>
    <col min="3" max="3" width="68" bestFit="1" customWidth="1"/>
    <col min="4" max="4" width="12.5703125" bestFit="1" customWidth="1"/>
  </cols>
  <sheetData>
    <row r="1" spans="1:4" x14ac:dyDescent="0.25">
      <c r="A1" t="s">
        <v>90</v>
      </c>
      <c r="B1" t="s">
        <v>62</v>
      </c>
      <c r="C1" t="s">
        <v>187</v>
      </c>
      <c r="D1" t="s">
        <v>188</v>
      </c>
    </row>
    <row r="2" spans="1:4" x14ac:dyDescent="0.25">
      <c r="A2" t="s">
        <v>181</v>
      </c>
      <c r="B2" t="s">
        <v>269</v>
      </c>
      <c r="C2" t="s">
        <v>318</v>
      </c>
      <c r="D2" s="5" t="s">
        <v>317</v>
      </c>
    </row>
    <row r="3" spans="1:4" x14ac:dyDescent="0.25">
      <c r="A3" t="s">
        <v>186</v>
      </c>
      <c r="B3" t="s">
        <v>269</v>
      </c>
      <c r="C3" t="s">
        <v>270</v>
      </c>
      <c r="D3" s="5"/>
    </row>
    <row r="4" spans="1:4" x14ac:dyDescent="0.25">
      <c r="A4" t="s">
        <v>185</v>
      </c>
      <c r="B4" t="s">
        <v>191</v>
      </c>
      <c r="C4" t="s">
        <v>322</v>
      </c>
      <c r="D4" s="5"/>
    </row>
    <row r="5" spans="1:4" x14ac:dyDescent="0.25">
      <c r="A5" t="s">
        <v>111</v>
      </c>
      <c r="B5" t="s">
        <v>191</v>
      </c>
      <c r="C5" t="s">
        <v>206</v>
      </c>
      <c r="D5" s="5"/>
    </row>
    <row r="6" spans="1:4" x14ac:dyDescent="0.25">
      <c r="A6" t="s">
        <v>97</v>
      </c>
      <c r="B6" t="s">
        <v>191</v>
      </c>
      <c r="C6" t="s">
        <v>192</v>
      </c>
      <c r="D6" s="5"/>
    </row>
    <row r="7" spans="1:4" x14ac:dyDescent="0.25">
      <c r="A7" t="s">
        <v>99</v>
      </c>
      <c r="B7" t="s">
        <v>191</v>
      </c>
      <c r="C7" t="s">
        <v>194</v>
      </c>
      <c r="D7" s="5"/>
    </row>
    <row r="8" spans="1:4" x14ac:dyDescent="0.25">
      <c r="A8" t="s">
        <v>100</v>
      </c>
      <c r="B8" t="s">
        <v>191</v>
      </c>
      <c r="C8" t="s">
        <v>195</v>
      </c>
      <c r="D8" s="5"/>
    </row>
    <row r="9" spans="1:4" x14ac:dyDescent="0.25">
      <c r="A9" t="s">
        <v>101</v>
      </c>
      <c r="B9" t="s">
        <v>191</v>
      </c>
      <c r="C9" t="s">
        <v>196</v>
      </c>
      <c r="D9" s="5"/>
    </row>
    <row r="10" spans="1:4" x14ac:dyDescent="0.25">
      <c r="A10" t="s">
        <v>102</v>
      </c>
      <c r="B10" t="s">
        <v>191</v>
      </c>
      <c r="C10" t="s">
        <v>197</v>
      </c>
      <c r="D10" s="5"/>
    </row>
    <row r="11" spans="1:4" x14ac:dyDescent="0.25">
      <c r="A11" t="s">
        <v>103</v>
      </c>
      <c r="B11" t="s">
        <v>191</v>
      </c>
      <c r="C11" t="s">
        <v>198</v>
      </c>
      <c r="D11" s="5"/>
    </row>
    <row r="12" spans="1:4" x14ac:dyDescent="0.25">
      <c r="A12" t="s">
        <v>104</v>
      </c>
      <c r="B12" t="s">
        <v>191</v>
      </c>
      <c r="C12" t="s">
        <v>199</v>
      </c>
      <c r="D12" s="5"/>
    </row>
    <row r="13" spans="1:4" x14ac:dyDescent="0.25">
      <c r="A13" t="s">
        <v>106</v>
      </c>
      <c r="B13" t="s">
        <v>191</v>
      </c>
      <c r="C13" t="s">
        <v>201</v>
      </c>
      <c r="D13" s="5"/>
    </row>
    <row r="14" spans="1:4" x14ac:dyDescent="0.25">
      <c r="A14" t="s">
        <v>107</v>
      </c>
      <c r="B14" t="s">
        <v>191</v>
      </c>
      <c r="C14" t="s">
        <v>202</v>
      </c>
      <c r="D14" s="5"/>
    </row>
    <row r="15" spans="1:4" x14ac:dyDescent="0.25">
      <c r="A15" t="s">
        <v>108</v>
      </c>
      <c r="B15" t="s">
        <v>191</v>
      </c>
      <c r="C15" t="s">
        <v>203</v>
      </c>
      <c r="D15" s="5"/>
    </row>
    <row r="16" spans="1:4" x14ac:dyDescent="0.25">
      <c r="A16" t="s">
        <v>110</v>
      </c>
      <c r="B16" t="s">
        <v>191</v>
      </c>
      <c r="C16" t="s">
        <v>205</v>
      </c>
      <c r="D16" s="5"/>
    </row>
    <row r="17" spans="1:4" x14ac:dyDescent="0.25">
      <c r="A17" t="s">
        <v>112</v>
      </c>
      <c r="B17" t="s">
        <v>191</v>
      </c>
      <c r="C17" t="s">
        <v>207</v>
      </c>
      <c r="D17" s="5"/>
    </row>
    <row r="18" spans="1:4" x14ac:dyDescent="0.25">
      <c r="A18" t="s">
        <v>113</v>
      </c>
      <c r="B18" t="s">
        <v>191</v>
      </c>
      <c r="C18" t="s">
        <v>208</v>
      </c>
      <c r="D18" s="5"/>
    </row>
    <row r="19" spans="1:4" x14ac:dyDescent="0.25">
      <c r="A19" t="s">
        <v>116</v>
      </c>
      <c r="B19" t="s">
        <v>191</v>
      </c>
      <c r="C19" t="s">
        <v>211</v>
      </c>
      <c r="D19" s="5"/>
    </row>
    <row r="20" spans="1:4" x14ac:dyDescent="0.25">
      <c r="A20" t="s">
        <v>114</v>
      </c>
      <c r="B20" t="s">
        <v>191</v>
      </c>
      <c r="C20" t="s">
        <v>209</v>
      </c>
      <c r="D20" s="5"/>
    </row>
    <row r="21" spans="1:4" x14ac:dyDescent="0.25">
      <c r="A21" t="s">
        <v>105</v>
      </c>
      <c r="B21" t="s">
        <v>191</v>
      </c>
      <c r="C21" t="s">
        <v>200</v>
      </c>
      <c r="D21" s="5"/>
    </row>
    <row r="22" spans="1:4" x14ac:dyDescent="0.25">
      <c r="A22" t="s">
        <v>117</v>
      </c>
      <c r="B22" t="s">
        <v>191</v>
      </c>
      <c r="C22" t="s">
        <v>212</v>
      </c>
      <c r="D22" s="5"/>
    </row>
    <row r="23" spans="1:4" x14ac:dyDescent="0.25">
      <c r="A23" t="s">
        <v>118</v>
      </c>
      <c r="B23" t="s">
        <v>191</v>
      </c>
      <c r="C23" t="s">
        <v>213</v>
      </c>
      <c r="D23" s="5"/>
    </row>
    <row r="24" spans="1:4" x14ac:dyDescent="0.25">
      <c r="A24" t="s">
        <v>122</v>
      </c>
      <c r="B24" t="s">
        <v>191</v>
      </c>
      <c r="C24" t="s">
        <v>217</v>
      </c>
      <c r="D24" s="5"/>
    </row>
    <row r="25" spans="1:4" x14ac:dyDescent="0.25">
      <c r="A25" t="s">
        <v>119</v>
      </c>
      <c r="B25" t="s">
        <v>191</v>
      </c>
      <c r="C25" t="s">
        <v>214</v>
      </c>
      <c r="D25" s="5"/>
    </row>
    <row r="26" spans="1:4" x14ac:dyDescent="0.25">
      <c r="A26" t="s">
        <v>121</v>
      </c>
      <c r="B26" t="s">
        <v>191</v>
      </c>
      <c r="C26" t="s">
        <v>216</v>
      </c>
      <c r="D26" s="5"/>
    </row>
    <row r="27" spans="1:4" x14ac:dyDescent="0.25">
      <c r="A27" t="s">
        <v>120</v>
      </c>
      <c r="B27" t="s">
        <v>191</v>
      </c>
      <c r="C27" t="s">
        <v>215</v>
      </c>
      <c r="D27" s="5"/>
    </row>
    <row r="28" spans="1:4" x14ac:dyDescent="0.25">
      <c r="A28" t="s">
        <v>320</v>
      </c>
      <c r="B28" t="s">
        <v>191</v>
      </c>
      <c r="C28" t="s">
        <v>223</v>
      </c>
      <c r="D28" s="5"/>
    </row>
    <row r="29" spans="1:4" x14ac:dyDescent="0.25">
      <c r="A29" t="s">
        <v>128</v>
      </c>
      <c r="B29" t="s">
        <v>191</v>
      </c>
      <c r="C29" t="s">
        <v>224</v>
      </c>
      <c r="D29" s="5"/>
    </row>
    <row r="30" spans="1:4" x14ac:dyDescent="0.25">
      <c r="A30" t="s">
        <v>129</v>
      </c>
      <c r="B30" t="s">
        <v>191</v>
      </c>
      <c r="C30" t="s">
        <v>225</v>
      </c>
      <c r="D30" s="5"/>
    </row>
    <row r="31" spans="1:4" x14ac:dyDescent="0.25">
      <c r="A31" t="s">
        <v>130</v>
      </c>
      <c r="B31" t="s">
        <v>191</v>
      </c>
      <c r="C31" t="s">
        <v>226</v>
      </c>
      <c r="D31" s="5"/>
    </row>
    <row r="32" spans="1:4" x14ac:dyDescent="0.25">
      <c r="A32" t="s">
        <v>98</v>
      </c>
      <c r="B32" t="s">
        <v>191</v>
      </c>
      <c r="C32" t="s">
        <v>193</v>
      </c>
      <c r="D32" s="5"/>
    </row>
    <row r="33" spans="1:4" x14ac:dyDescent="0.25">
      <c r="A33" t="s">
        <v>115</v>
      </c>
      <c r="B33" t="s">
        <v>191</v>
      </c>
      <c r="C33" t="s">
        <v>210</v>
      </c>
      <c r="D33" s="5"/>
    </row>
    <row r="34" spans="1:4" x14ac:dyDescent="0.25">
      <c r="A34" t="s">
        <v>131</v>
      </c>
      <c r="B34" t="s">
        <v>191</v>
      </c>
      <c r="C34" t="s">
        <v>227</v>
      </c>
      <c r="D34" s="5"/>
    </row>
    <row r="35" spans="1:4" x14ac:dyDescent="0.25">
      <c r="A35" t="s">
        <v>132</v>
      </c>
      <c r="B35" t="s">
        <v>191</v>
      </c>
      <c r="C35" t="s">
        <v>228</v>
      </c>
      <c r="D35" s="5"/>
    </row>
    <row r="36" spans="1:4" x14ac:dyDescent="0.25">
      <c r="A36" t="s">
        <v>133</v>
      </c>
      <c r="B36" t="s">
        <v>191</v>
      </c>
      <c r="C36" t="s">
        <v>229</v>
      </c>
      <c r="D36" s="5"/>
    </row>
    <row r="37" spans="1:4" x14ac:dyDescent="0.25">
      <c r="A37" t="s">
        <v>109</v>
      </c>
      <c r="B37" t="s">
        <v>191</v>
      </c>
      <c r="C37" t="s">
        <v>204</v>
      </c>
      <c r="D37" s="5"/>
    </row>
    <row r="38" spans="1:4" x14ac:dyDescent="0.25">
      <c r="A38" t="s">
        <v>134</v>
      </c>
      <c r="B38" t="s">
        <v>191</v>
      </c>
      <c r="C38" t="s">
        <v>230</v>
      </c>
      <c r="D38" s="5"/>
    </row>
    <row r="39" spans="1:4" x14ac:dyDescent="0.25">
      <c r="A39" t="s">
        <v>135</v>
      </c>
      <c r="B39" t="s">
        <v>231</v>
      </c>
      <c r="C39" t="s">
        <v>232</v>
      </c>
      <c r="D39" s="5"/>
    </row>
    <row r="40" spans="1:4" x14ac:dyDescent="0.25">
      <c r="A40" t="s">
        <v>136</v>
      </c>
      <c r="B40" t="s">
        <v>231</v>
      </c>
      <c r="C40" t="s">
        <v>233</v>
      </c>
      <c r="D40" s="5"/>
    </row>
    <row r="41" spans="1:4" x14ac:dyDescent="0.25">
      <c r="A41" t="s">
        <v>151</v>
      </c>
      <c r="B41" t="s">
        <v>231</v>
      </c>
      <c r="C41" t="s">
        <v>247</v>
      </c>
      <c r="D41" s="5"/>
    </row>
    <row r="42" spans="1:4" x14ac:dyDescent="0.25">
      <c r="A42" t="s">
        <v>137</v>
      </c>
      <c r="B42" t="s">
        <v>231</v>
      </c>
      <c r="C42" t="s">
        <v>234</v>
      </c>
      <c r="D42" s="5"/>
    </row>
    <row r="43" spans="1:4" x14ac:dyDescent="0.25">
      <c r="A43" t="s">
        <v>152</v>
      </c>
      <c r="B43" t="s">
        <v>231</v>
      </c>
      <c r="C43" t="s">
        <v>248</v>
      </c>
      <c r="D43" s="5"/>
    </row>
    <row r="44" spans="1:4" x14ac:dyDescent="0.25">
      <c r="A44" t="s">
        <v>142</v>
      </c>
      <c r="B44" t="s">
        <v>231</v>
      </c>
      <c r="C44" t="s">
        <v>238</v>
      </c>
      <c r="D44" s="5"/>
    </row>
    <row r="45" spans="1:4" x14ac:dyDescent="0.25">
      <c r="A45" t="s">
        <v>150</v>
      </c>
      <c r="B45" t="s">
        <v>231</v>
      </c>
      <c r="C45" t="s">
        <v>246</v>
      </c>
      <c r="D45" s="5"/>
    </row>
    <row r="46" spans="1:4" x14ac:dyDescent="0.25">
      <c r="A46" t="s">
        <v>149</v>
      </c>
      <c r="B46" t="s">
        <v>231</v>
      </c>
      <c r="C46" t="s">
        <v>245</v>
      </c>
      <c r="D46" s="5"/>
    </row>
    <row r="47" spans="1:4" x14ac:dyDescent="0.25">
      <c r="A47" t="s">
        <v>144</v>
      </c>
      <c r="B47" t="s">
        <v>231</v>
      </c>
      <c r="C47" t="s">
        <v>240</v>
      </c>
      <c r="D47" s="5"/>
    </row>
    <row r="48" spans="1:4" x14ac:dyDescent="0.25">
      <c r="A48" t="s">
        <v>138</v>
      </c>
      <c r="B48" t="s">
        <v>231</v>
      </c>
      <c r="C48" t="s">
        <v>326</v>
      </c>
      <c r="D48" s="5"/>
    </row>
    <row r="49" spans="1:4" x14ac:dyDescent="0.25">
      <c r="A49" t="s">
        <v>143</v>
      </c>
      <c r="B49" t="s">
        <v>231</v>
      </c>
      <c r="C49" t="s">
        <v>239</v>
      </c>
      <c r="D49" s="5"/>
    </row>
    <row r="50" spans="1:4" x14ac:dyDescent="0.25">
      <c r="A50" t="s">
        <v>147</v>
      </c>
      <c r="B50" t="s">
        <v>231</v>
      </c>
      <c r="C50" t="s">
        <v>243</v>
      </c>
      <c r="D50" s="5"/>
    </row>
    <row r="51" spans="1:4" x14ac:dyDescent="0.25">
      <c r="A51" t="s">
        <v>145</v>
      </c>
      <c r="B51" t="s">
        <v>231</v>
      </c>
      <c r="C51" t="s">
        <v>241</v>
      </c>
      <c r="D51" s="5"/>
    </row>
    <row r="52" spans="1:4" x14ac:dyDescent="0.25">
      <c r="A52" t="s">
        <v>140</v>
      </c>
      <c r="B52" t="s">
        <v>231</v>
      </c>
      <c r="C52" t="s">
        <v>236</v>
      </c>
      <c r="D52" s="5"/>
    </row>
    <row r="53" spans="1:4" x14ac:dyDescent="0.25">
      <c r="A53" t="s">
        <v>148</v>
      </c>
      <c r="B53" t="s">
        <v>231</v>
      </c>
      <c r="C53" t="s">
        <v>244</v>
      </c>
      <c r="D53" s="5"/>
    </row>
    <row r="54" spans="1:4" x14ac:dyDescent="0.25">
      <c r="A54" t="s">
        <v>139</v>
      </c>
      <c r="B54" t="s">
        <v>231</v>
      </c>
      <c r="C54" t="s">
        <v>235</v>
      </c>
      <c r="D54" s="5"/>
    </row>
    <row r="55" spans="1:4" x14ac:dyDescent="0.25">
      <c r="A55" t="s">
        <v>146</v>
      </c>
      <c r="B55" t="s">
        <v>231</v>
      </c>
      <c r="C55" t="s">
        <v>242</v>
      </c>
      <c r="D55" s="5"/>
    </row>
    <row r="56" spans="1:4" x14ac:dyDescent="0.25">
      <c r="A56" t="s">
        <v>141</v>
      </c>
      <c r="B56" t="s">
        <v>231</v>
      </c>
      <c r="C56" t="s">
        <v>237</v>
      </c>
      <c r="D56" s="5"/>
    </row>
    <row r="57" spans="1:4" x14ac:dyDescent="0.25">
      <c r="A57" t="s">
        <v>95</v>
      </c>
      <c r="B57" t="s">
        <v>189</v>
      </c>
      <c r="C57" t="s">
        <v>325</v>
      </c>
      <c r="D57" s="5"/>
    </row>
    <row r="58" spans="1:4" x14ac:dyDescent="0.25">
      <c r="A58" t="s">
        <v>96</v>
      </c>
      <c r="B58" t="s">
        <v>189</v>
      </c>
      <c r="C58" t="s">
        <v>190</v>
      </c>
      <c r="D58" s="5"/>
    </row>
    <row r="59" spans="1:4" x14ac:dyDescent="0.25">
      <c r="A59" t="s">
        <v>155</v>
      </c>
      <c r="B59" t="s">
        <v>249</v>
      </c>
      <c r="C59" t="s">
        <v>252</v>
      </c>
      <c r="D59" s="5"/>
    </row>
    <row r="60" spans="1:4" x14ac:dyDescent="0.25">
      <c r="A60" t="s">
        <v>156</v>
      </c>
      <c r="B60" t="s">
        <v>249</v>
      </c>
      <c r="C60" t="s">
        <v>253</v>
      </c>
      <c r="D60" s="5"/>
    </row>
    <row r="61" spans="1:4" x14ac:dyDescent="0.25">
      <c r="A61" t="s">
        <v>153</v>
      </c>
      <c r="B61" t="s">
        <v>249</v>
      </c>
      <c r="C61" t="s">
        <v>250</v>
      </c>
      <c r="D61" s="5"/>
    </row>
    <row r="62" spans="1:4" x14ac:dyDescent="0.25">
      <c r="A62" t="s">
        <v>154</v>
      </c>
      <c r="B62" t="s">
        <v>249</v>
      </c>
      <c r="C62" t="s">
        <v>251</v>
      </c>
      <c r="D62" s="5"/>
    </row>
    <row r="63" spans="1:4" x14ac:dyDescent="0.25">
      <c r="A63" t="s">
        <v>311</v>
      </c>
      <c r="B63" t="s">
        <v>218</v>
      </c>
      <c r="C63" t="s">
        <v>313</v>
      </c>
      <c r="D63" s="5"/>
    </row>
    <row r="64" spans="1:4" x14ac:dyDescent="0.25">
      <c r="A64" t="s">
        <v>124</v>
      </c>
      <c r="B64" t="s">
        <v>218</v>
      </c>
      <c r="C64" t="s">
        <v>219</v>
      </c>
      <c r="D64" s="5"/>
    </row>
    <row r="65" spans="1:4" x14ac:dyDescent="0.25">
      <c r="A65" t="s">
        <v>160</v>
      </c>
      <c r="B65" t="s">
        <v>218</v>
      </c>
      <c r="C65" t="s">
        <v>257</v>
      </c>
      <c r="D65" s="5"/>
    </row>
    <row r="66" spans="1:4" x14ac:dyDescent="0.25">
      <c r="A66" t="s">
        <v>161</v>
      </c>
      <c r="B66" t="s">
        <v>218</v>
      </c>
      <c r="C66" t="s">
        <v>258</v>
      </c>
      <c r="D66" s="5"/>
    </row>
    <row r="67" spans="1:4" x14ac:dyDescent="0.25">
      <c r="A67" t="s">
        <v>166</v>
      </c>
      <c r="B67" t="s">
        <v>218</v>
      </c>
      <c r="C67" t="s">
        <v>262</v>
      </c>
      <c r="D67" s="5"/>
    </row>
    <row r="68" spans="1:4" x14ac:dyDescent="0.25">
      <c r="A68" t="s">
        <v>172</v>
      </c>
      <c r="B68" t="s">
        <v>218</v>
      </c>
      <c r="C68" t="s">
        <v>267</v>
      </c>
      <c r="D68" s="5"/>
    </row>
    <row r="69" spans="1:4" x14ac:dyDescent="0.25">
      <c r="A69" t="s">
        <v>162</v>
      </c>
      <c r="B69" t="s">
        <v>218</v>
      </c>
      <c r="C69" t="s">
        <v>323</v>
      </c>
      <c r="D69" s="5"/>
    </row>
    <row r="70" spans="1:4" x14ac:dyDescent="0.25">
      <c r="A70" t="s">
        <v>125</v>
      </c>
      <c r="B70" t="s">
        <v>218</v>
      </c>
      <c r="C70" t="s">
        <v>220</v>
      </c>
      <c r="D70" s="5"/>
    </row>
    <row r="71" spans="1:4" x14ac:dyDescent="0.25">
      <c r="A71" t="s">
        <v>168</v>
      </c>
      <c r="B71" t="s">
        <v>218</v>
      </c>
      <c r="C71" t="s">
        <v>263</v>
      </c>
      <c r="D71" s="5"/>
    </row>
    <row r="72" spans="1:4" x14ac:dyDescent="0.25">
      <c r="A72" t="s">
        <v>167</v>
      </c>
      <c r="B72" t="s">
        <v>218</v>
      </c>
      <c r="C72" t="s">
        <v>324</v>
      </c>
      <c r="D72" s="5"/>
    </row>
    <row r="73" spans="1:4" x14ac:dyDescent="0.25">
      <c r="A73" t="s">
        <v>158</v>
      </c>
      <c r="B73" t="s">
        <v>218</v>
      </c>
      <c r="C73" t="s">
        <v>255</v>
      </c>
      <c r="D73" s="5"/>
    </row>
    <row r="74" spans="1:4" x14ac:dyDescent="0.25">
      <c r="A74" t="s">
        <v>126</v>
      </c>
      <c r="B74" t="s">
        <v>218</v>
      </c>
      <c r="C74" t="s">
        <v>221</v>
      </c>
      <c r="D74" s="5"/>
    </row>
    <row r="75" spans="1:4" x14ac:dyDescent="0.25">
      <c r="A75" t="s">
        <v>173</v>
      </c>
      <c r="B75" t="s">
        <v>218</v>
      </c>
      <c r="C75" t="s">
        <v>268</v>
      </c>
      <c r="D75" s="5"/>
    </row>
    <row r="76" spans="1:4" x14ac:dyDescent="0.25">
      <c r="A76" t="s">
        <v>127</v>
      </c>
      <c r="B76" t="s">
        <v>218</v>
      </c>
      <c r="C76" t="s">
        <v>222</v>
      </c>
      <c r="D76" s="5"/>
    </row>
    <row r="77" spans="1:4" x14ac:dyDescent="0.25">
      <c r="A77" t="s">
        <v>310</v>
      </c>
      <c r="B77" t="s">
        <v>218</v>
      </c>
      <c r="C77" t="s">
        <v>312</v>
      </c>
      <c r="D77" s="5"/>
    </row>
    <row r="78" spans="1:4" x14ac:dyDescent="0.25">
      <c r="A78" t="s">
        <v>159</v>
      </c>
      <c r="B78" t="s">
        <v>218</v>
      </c>
      <c r="C78" t="s">
        <v>256</v>
      </c>
      <c r="D78" s="5"/>
    </row>
    <row r="79" spans="1:4" x14ac:dyDescent="0.25">
      <c r="A79" t="s">
        <v>164</v>
      </c>
      <c r="B79" t="s">
        <v>218</v>
      </c>
      <c r="C79" t="s">
        <v>260</v>
      </c>
      <c r="D79" s="5"/>
    </row>
    <row r="80" spans="1:4" x14ac:dyDescent="0.25">
      <c r="A80" t="s">
        <v>171</v>
      </c>
      <c r="B80" t="s">
        <v>218</v>
      </c>
      <c r="C80" t="s">
        <v>266</v>
      </c>
      <c r="D80" s="5"/>
    </row>
    <row r="81" spans="1:4" x14ac:dyDescent="0.25">
      <c r="A81" t="s">
        <v>169</v>
      </c>
      <c r="B81" t="s">
        <v>218</v>
      </c>
      <c r="C81" t="s">
        <v>264</v>
      </c>
      <c r="D81" s="5"/>
    </row>
    <row r="82" spans="1:4" x14ac:dyDescent="0.25">
      <c r="A82" t="s">
        <v>170</v>
      </c>
      <c r="B82" t="s">
        <v>218</v>
      </c>
      <c r="C82" t="s">
        <v>265</v>
      </c>
      <c r="D82" s="5"/>
    </row>
    <row r="83" spans="1:4" x14ac:dyDescent="0.25">
      <c r="A83" t="s">
        <v>165</v>
      </c>
      <c r="B83" t="s">
        <v>218</v>
      </c>
      <c r="C83" t="s">
        <v>261</v>
      </c>
      <c r="D83" s="5"/>
    </row>
    <row r="84" spans="1:4" x14ac:dyDescent="0.25">
      <c r="A84" t="s">
        <v>123</v>
      </c>
      <c r="B84" t="s">
        <v>218</v>
      </c>
      <c r="C84" t="s">
        <v>319</v>
      </c>
      <c r="D84" s="5"/>
    </row>
    <row r="85" spans="1:4" x14ac:dyDescent="0.25">
      <c r="A85" t="s">
        <v>157</v>
      </c>
      <c r="B85" t="s">
        <v>218</v>
      </c>
      <c r="C85" t="s">
        <v>254</v>
      </c>
      <c r="D85" s="5"/>
    </row>
    <row r="86" spans="1:4" x14ac:dyDescent="0.25">
      <c r="A86" t="s">
        <v>163</v>
      </c>
      <c r="B86" t="s">
        <v>218</v>
      </c>
      <c r="C86" t="s">
        <v>259</v>
      </c>
      <c r="D86" s="5"/>
    </row>
  </sheetData>
  <sheetProtection algorithmName="SHA-512" hashValue="qz4Myu5e0lIHVNahajgXAUxuVuT3np2GrT1ur7QddqCmR//7bG/WNC4Xa8B9XKXRKPGDAQAwBMs1meKilaUEiQ==" saltValue="u9SdzSeBQl8NB7ZSPLpnMw==" spinCount="100000" sheet="1" objects="1" scenarios="1"/>
  <pageMargins left="0.7" right="0.7" top="0.75" bottom="0.75" header="0.3" footer="0.3"/>
  <pageSetup orientation="portrait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0797E-979E-4EF7-B6EA-9C8AC5F55AB6}">
  <dimension ref="A1:F77"/>
  <sheetViews>
    <sheetView zoomScaleNormal="100" workbookViewId="0"/>
  </sheetViews>
  <sheetFormatPr defaultColWidth="8.85546875" defaultRowHeight="15" x14ac:dyDescent="0.25"/>
  <cols>
    <col min="1" max="1" width="8.85546875" bestFit="1" customWidth="1"/>
    <col min="2" max="2" width="35.7109375" bestFit="1" customWidth="1"/>
    <col min="3" max="4" width="11.42578125" customWidth="1"/>
    <col min="5" max="5" width="13.7109375" customWidth="1"/>
    <col min="6" max="6" width="20" customWidth="1"/>
    <col min="7" max="7" width="8.85546875" customWidth="1"/>
  </cols>
  <sheetData>
    <row r="1" spans="1:6" x14ac:dyDescent="0.25">
      <c r="A1" s="2" t="s">
        <v>62</v>
      </c>
      <c r="B1" s="2" t="s">
        <v>45</v>
      </c>
      <c r="C1" s="2" t="s">
        <v>271</v>
      </c>
      <c r="D1" s="2" t="s">
        <v>272</v>
      </c>
      <c r="E1" s="2" t="s">
        <v>188</v>
      </c>
      <c r="F1" t="s">
        <v>327</v>
      </c>
    </row>
    <row r="2" spans="1:6" x14ac:dyDescent="0.25">
      <c r="A2" t="s">
        <v>86</v>
      </c>
      <c r="B2" t="s">
        <v>273</v>
      </c>
      <c r="C2" s="1">
        <v>0</v>
      </c>
      <c r="D2" s="1">
        <v>9</v>
      </c>
      <c r="E2" s="1">
        <v>1</v>
      </c>
    </row>
    <row r="3" spans="1:6" x14ac:dyDescent="0.25">
      <c r="A3" t="s">
        <v>86</v>
      </c>
      <c r="B3" t="s">
        <v>273</v>
      </c>
      <c r="C3" s="1">
        <v>10</v>
      </c>
      <c r="D3" s="1">
        <v>100</v>
      </c>
      <c r="E3" s="1">
        <v>2</v>
      </c>
    </row>
    <row r="4" spans="1:6" x14ac:dyDescent="0.25">
      <c r="A4" t="s">
        <v>86</v>
      </c>
      <c r="B4" t="s">
        <v>273</v>
      </c>
      <c r="C4" s="1">
        <v>101</v>
      </c>
      <c r="D4" s="1">
        <v>1000</v>
      </c>
      <c r="E4" s="1">
        <v>4</v>
      </c>
    </row>
    <row r="5" spans="1:6" x14ac:dyDescent="0.25">
      <c r="A5" t="s">
        <v>86</v>
      </c>
      <c r="B5" t="s">
        <v>273</v>
      </c>
      <c r="C5" s="1">
        <v>1001</v>
      </c>
      <c r="D5" s="1">
        <v>2000</v>
      </c>
      <c r="E5" s="1">
        <v>7</v>
      </c>
    </row>
    <row r="6" spans="1:6" x14ac:dyDescent="0.25">
      <c r="A6" t="s">
        <v>86</v>
      </c>
      <c r="B6" t="s">
        <v>273</v>
      </c>
      <c r="C6" s="1">
        <v>2001</v>
      </c>
      <c r="D6" s="1">
        <v>3000</v>
      </c>
      <c r="E6" s="1">
        <v>10</v>
      </c>
    </row>
    <row r="7" spans="1:6" x14ac:dyDescent="0.25">
      <c r="A7" t="s">
        <v>86</v>
      </c>
      <c r="B7" t="s">
        <v>273</v>
      </c>
      <c r="C7" s="1">
        <v>3001</v>
      </c>
      <c r="D7" s="1">
        <v>4000</v>
      </c>
      <c r="E7" s="1">
        <v>13</v>
      </c>
    </row>
    <row r="8" spans="1:6" x14ac:dyDescent="0.25">
      <c r="A8" t="s">
        <v>86</v>
      </c>
      <c r="B8" t="s">
        <v>273</v>
      </c>
      <c r="C8" s="1">
        <v>4001</v>
      </c>
      <c r="D8" s="1">
        <v>5000</v>
      </c>
      <c r="E8" s="1">
        <v>16</v>
      </c>
    </row>
    <row r="9" spans="1:6" x14ac:dyDescent="0.25">
      <c r="A9" t="s">
        <v>86</v>
      </c>
      <c r="B9" t="s">
        <v>273</v>
      </c>
      <c r="C9" s="1">
        <v>5001</v>
      </c>
      <c r="D9" s="1">
        <v>6000</v>
      </c>
      <c r="E9" s="1">
        <v>19</v>
      </c>
    </row>
    <row r="10" spans="1:6" x14ac:dyDescent="0.25">
      <c r="A10" t="s">
        <v>86</v>
      </c>
      <c r="B10" t="s">
        <v>273</v>
      </c>
      <c r="C10" s="1">
        <v>6001</v>
      </c>
      <c r="D10" s="1">
        <v>7000</v>
      </c>
      <c r="E10" s="1">
        <v>22</v>
      </c>
    </row>
    <row r="11" spans="1:6" x14ac:dyDescent="0.25">
      <c r="A11" t="s">
        <v>86</v>
      </c>
      <c r="B11" t="s">
        <v>273</v>
      </c>
      <c r="C11" s="1">
        <v>7001</v>
      </c>
      <c r="D11" s="1">
        <v>8000</v>
      </c>
      <c r="E11" s="1">
        <v>25</v>
      </c>
    </row>
    <row r="12" spans="1:6" x14ac:dyDescent="0.25">
      <c r="A12" t="s">
        <v>86</v>
      </c>
      <c r="B12" t="s">
        <v>273</v>
      </c>
      <c r="C12" s="1">
        <v>8001</v>
      </c>
      <c r="D12" s="1">
        <v>9000</v>
      </c>
      <c r="E12" s="1">
        <v>28</v>
      </c>
    </row>
    <row r="13" spans="1:6" x14ac:dyDescent="0.25">
      <c r="A13" t="s">
        <v>86</v>
      </c>
      <c r="B13" t="s">
        <v>273</v>
      </c>
      <c r="C13" s="1">
        <v>9001</v>
      </c>
      <c r="D13" s="1">
        <v>10000</v>
      </c>
      <c r="E13" s="1">
        <v>31</v>
      </c>
    </row>
    <row r="14" spans="1:6" x14ac:dyDescent="0.25">
      <c r="A14" t="s">
        <v>86</v>
      </c>
      <c r="B14" t="s">
        <v>273</v>
      </c>
      <c r="C14" s="1">
        <v>10001</v>
      </c>
      <c r="D14" s="1">
        <v>11000</v>
      </c>
      <c r="E14" s="1">
        <v>34</v>
      </c>
    </row>
    <row r="15" spans="1:6" x14ac:dyDescent="0.25">
      <c r="A15" t="s">
        <v>86</v>
      </c>
      <c r="B15" t="s">
        <v>273</v>
      </c>
      <c r="C15" s="1">
        <v>11001</v>
      </c>
      <c r="D15" s="1">
        <v>12000</v>
      </c>
      <c r="E15" s="1">
        <v>37</v>
      </c>
    </row>
    <row r="16" spans="1:6" x14ac:dyDescent="0.25">
      <c r="A16" t="s">
        <v>86</v>
      </c>
      <c r="B16" t="s">
        <v>273</v>
      </c>
      <c r="C16" s="1">
        <v>12001</v>
      </c>
      <c r="D16" s="1">
        <v>13000</v>
      </c>
      <c r="E16" s="1">
        <v>40</v>
      </c>
    </row>
    <row r="17" spans="1:5" x14ac:dyDescent="0.25">
      <c r="A17" t="s">
        <v>86</v>
      </c>
      <c r="B17" t="s">
        <v>273</v>
      </c>
      <c r="C17" s="1">
        <v>13001</v>
      </c>
      <c r="D17" s="1">
        <v>14000</v>
      </c>
      <c r="E17" s="1">
        <v>43</v>
      </c>
    </row>
    <row r="18" spans="1:5" x14ac:dyDescent="0.25">
      <c r="A18" t="s">
        <v>86</v>
      </c>
      <c r="B18" t="s">
        <v>273</v>
      </c>
      <c r="C18" s="1">
        <v>14001</v>
      </c>
      <c r="D18" s="1">
        <v>15000</v>
      </c>
      <c r="E18" s="1">
        <v>46</v>
      </c>
    </row>
    <row r="19" spans="1:5" x14ac:dyDescent="0.25">
      <c r="A19" t="s">
        <v>86</v>
      </c>
      <c r="B19" t="s">
        <v>273</v>
      </c>
      <c r="C19" s="1">
        <v>15001</v>
      </c>
      <c r="D19" s="1">
        <v>16000</v>
      </c>
      <c r="E19" s="1">
        <v>49</v>
      </c>
    </row>
    <row r="20" spans="1:5" x14ac:dyDescent="0.25">
      <c r="A20" t="s">
        <v>86</v>
      </c>
      <c r="B20" t="s">
        <v>273</v>
      </c>
      <c r="C20" s="1">
        <v>16001</v>
      </c>
      <c r="D20" s="1">
        <v>17000</v>
      </c>
      <c r="E20" s="1">
        <v>52</v>
      </c>
    </row>
    <row r="21" spans="1:5" x14ac:dyDescent="0.25">
      <c r="A21" t="s">
        <v>86</v>
      </c>
      <c r="B21" t="s">
        <v>273</v>
      </c>
      <c r="C21" s="1">
        <v>17001</v>
      </c>
      <c r="D21" s="1">
        <v>18000</v>
      </c>
      <c r="E21" s="1">
        <v>55</v>
      </c>
    </row>
    <row r="22" spans="1:5" x14ac:dyDescent="0.25">
      <c r="A22" t="s">
        <v>86</v>
      </c>
      <c r="B22" t="s">
        <v>273</v>
      </c>
      <c r="C22" s="1">
        <v>18001</v>
      </c>
      <c r="D22" s="1">
        <v>19000</v>
      </c>
      <c r="E22" s="1">
        <v>58</v>
      </c>
    </row>
    <row r="23" spans="1:5" x14ac:dyDescent="0.25">
      <c r="A23" t="s">
        <v>86</v>
      </c>
      <c r="B23" t="s">
        <v>273</v>
      </c>
      <c r="C23" s="1">
        <v>19001</v>
      </c>
      <c r="D23" s="1">
        <v>20000</v>
      </c>
      <c r="E23" s="1">
        <v>61</v>
      </c>
    </row>
    <row r="24" spans="1:5" x14ac:dyDescent="0.25">
      <c r="A24" t="s">
        <v>86</v>
      </c>
      <c r="B24" t="s">
        <v>273</v>
      </c>
      <c r="C24" s="1">
        <v>20001</v>
      </c>
      <c r="D24" s="1">
        <v>21000</v>
      </c>
      <c r="E24" s="1">
        <v>64</v>
      </c>
    </row>
    <row r="25" spans="1:5" x14ac:dyDescent="0.25">
      <c r="A25" t="s">
        <v>86</v>
      </c>
      <c r="B25" t="s">
        <v>273</v>
      </c>
      <c r="C25" s="1">
        <v>21001</v>
      </c>
      <c r="D25" s="1">
        <v>22000</v>
      </c>
      <c r="E25" s="1">
        <v>67</v>
      </c>
    </row>
    <row r="26" spans="1:5" x14ac:dyDescent="0.25">
      <c r="A26" t="s">
        <v>86</v>
      </c>
      <c r="B26" t="s">
        <v>273</v>
      </c>
      <c r="C26" s="1">
        <v>22001</v>
      </c>
      <c r="D26" s="1">
        <v>23000</v>
      </c>
      <c r="E26" s="1">
        <v>70</v>
      </c>
    </row>
    <row r="27" spans="1:5" x14ac:dyDescent="0.25">
      <c r="A27" t="s">
        <v>86</v>
      </c>
      <c r="B27" t="s">
        <v>273</v>
      </c>
      <c r="C27" s="1">
        <v>23001</v>
      </c>
      <c r="D27" s="1">
        <v>24000</v>
      </c>
      <c r="E27" s="1">
        <v>73</v>
      </c>
    </row>
    <row r="28" spans="1:5" x14ac:dyDescent="0.25">
      <c r="A28" t="s">
        <v>86</v>
      </c>
      <c r="B28" t="s">
        <v>273</v>
      </c>
      <c r="C28" s="1">
        <v>24001</v>
      </c>
      <c r="D28" s="1">
        <v>25000</v>
      </c>
      <c r="E28" s="1">
        <v>76</v>
      </c>
    </row>
    <row r="29" spans="1:5" x14ac:dyDescent="0.25">
      <c r="A29" t="s">
        <v>86</v>
      </c>
      <c r="B29" t="s">
        <v>273</v>
      </c>
      <c r="C29" s="1">
        <v>25001</v>
      </c>
      <c r="D29" s="1">
        <v>26000</v>
      </c>
      <c r="E29" s="1">
        <v>79</v>
      </c>
    </row>
    <row r="30" spans="1:5" x14ac:dyDescent="0.25">
      <c r="A30" t="s">
        <v>86</v>
      </c>
      <c r="B30" t="s">
        <v>273</v>
      </c>
      <c r="C30" s="1">
        <v>26001</v>
      </c>
      <c r="D30" s="1">
        <v>27000</v>
      </c>
      <c r="E30" s="1">
        <v>82</v>
      </c>
    </row>
    <row r="31" spans="1:5" x14ac:dyDescent="0.25">
      <c r="A31" t="s">
        <v>86</v>
      </c>
      <c r="B31" t="s">
        <v>273</v>
      </c>
      <c r="C31" s="1">
        <v>27001</v>
      </c>
      <c r="D31" s="1">
        <v>28000</v>
      </c>
      <c r="E31" s="1">
        <v>85</v>
      </c>
    </row>
    <row r="32" spans="1:5" x14ac:dyDescent="0.25">
      <c r="A32" t="s">
        <v>86</v>
      </c>
      <c r="B32" t="s">
        <v>273</v>
      </c>
      <c r="C32" s="1">
        <v>28001</v>
      </c>
      <c r="D32" s="1">
        <v>29000</v>
      </c>
      <c r="E32" s="1">
        <v>88</v>
      </c>
    </row>
    <row r="33" spans="1:5" x14ac:dyDescent="0.25">
      <c r="A33" t="s">
        <v>86</v>
      </c>
      <c r="B33" t="s">
        <v>273</v>
      </c>
      <c r="C33" s="1">
        <v>29001</v>
      </c>
      <c r="D33" s="1">
        <v>30000</v>
      </c>
      <c r="E33" s="1">
        <v>91</v>
      </c>
    </row>
    <row r="34" spans="1:5" x14ac:dyDescent="0.25">
      <c r="A34" t="s">
        <v>86</v>
      </c>
      <c r="B34" t="s">
        <v>273</v>
      </c>
      <c r="C34" s="1">
        <v>30001</v>
      </c>
      <c r="D34" s="1">
        <v>31000</v>
      </c>
      <c r="E34" s="1">
        <v>94</v>
      </c>
    </row>
    <row r="35" spans="1:5" x14ac:dyDescent="0.25">
      <c r="A35" t="s">
        <v>86</v>
      </c>
      <c r="B35" t="s">
        <v>273</v>
      </c>
      <c r="C35" s="1">
        <v>31001</v>
      </c>
      <c r="D35" s="1">
        <v>32000</v>
      </c>
      <c r="E35" s="1">
        <v>97</v>
      </c>
    </row>
    <row r="36" spans="1:5" x14ac:dyDescent="0.25">
      <c r="A36" t="s">
        <v>86</v>
      </c>
      <c r="B36" t="s">
        <v>273</v>
      </c>
      <c r="C36" s="1">
        <v>32001</v>
      </c>
      <c r="D36" s="1">
        <v>33000</v>
      </c>
      <c r="E36" s="1">
        <v>100</v>
      </c>
    </row>
    <row r="37" spans="1:5" x14ac:dyDescent="0.25">
      <c r="A37" t="s">
        <v>86</v>
      </c>
      <c r="B37" t="s">
        <v>273</v>
      </c>
      <c r="C37" s="1">
        <v>33001</v>
      </c>
      <c r="D37" s="1">
        <v>34000</v>
      </c>
      <c r="E37" s="1">
        <v>103</v>
      </c>
    </row>
    <row r="38" spans="1:5" x14ac:dyDescent="0.25">
      <c r="A38" t="s">
        <v>86</v>
      </c>
      <c r="B38" t="s">
        <v>273</v>
      </c>
      <c r="C38" s="1">
        <v>34001</v>
      </c>
      <c r="D38" s="1">
        <v>35000</v>
      </c>
      <c r="E38" s="1">
        <v>106</v>
      </c>
    </row>
    <row r="39" spans="1:5" x14ac:dyDescent="0.25">
      <c r="A39" t="s">
        <v>86</v>
      </c>
      <c r="B39" t="s">
        <v>273</v>
      </c>
      <c r="C39" s="1">
        <v>35001</v>
      </c>
      <c r="D39" s="1">
        <v>36000</v>
      </c>
      <c r="E39" s="1">
        <v>109</v>
      </c>
    </row>
    <row r="40" spans="1:5" x14ac:dyDescent="0.25">
      <c r="A40" t="s">
        <v>86</v>
      </c>
      <c r="B40" t="s">
        <v>273</v>
      </c>
      <c r="C40" s="1">
        <v>36001</v>
      </c>
      <c r="D40" s="1">
        <v>37000</v>
      </c>
      <c r="E40" s="1">
        <v>112</v>
      </c>
    </row>
    <row r="41" spans="1:5" x14ac:dyDescent="0.25">
      <c r="A41" t="s">
        <v>86</v>
      </c>
      <c r="B41" t="s">
        <v>273</v>
      </c>
      <c r="C41" s="1">
        <v>37001</v>
      </c>
      <c r="D41" s="1">
        <v>38000</v>
      </c>
      <c r="E41" s="1">
        <v>115</v>
      </c>
    </row>
    <row r="42" spans="1:5" x14ac:dyDescent="0.25">
      <c r="A42" t="s">
        <v>86</v>
      </c>
      <c r="B42" t="s">
        <v>273</v>
      </c>
      <c r="C42" s="1">
        <v>38001</v>
      </c>
      <c r="D42" s="1">
        <v>39000</v>
      </c>
      <c r="E42" s="1">
        <v>118</v>
      </c>
    </row>
    <row r="43" spans="1:5" x14ac:dyDescent="0.25">
      <c r="A43" t="s">
        <v>86</v>
      </c>
      <c r="B43" t="s">
        <v>273</v>
      </c>
      <c r="C43" s="1">
        <v>39001</v>
      </c>
      <c r="D43" s="1">
        <v>40000</v>
      </c>
      <c r="E43" s="1">
        <v>121</v>
      </c>
    </row>
    <row r="44" spans="1:5" x14ac:dyDescent="0.25">
      <c r="A44" t="s">
        <v>86</v>
      </c>
      <c r="B44" t="s">
        <v>273</v>
      </c>
      <c r="C44" s="1">
        <v>40001</v>
      </c>
      <c r="D44" s="1">
        <v>41000</v>
      </c>
      <c r="E44" s="1">
        <v>124</v>
      </c>
    </row>
    <row r="45" spans="1:5" x14ac:dyDescent="0.25">
      <c r="A45" t="s">
        <v>86</v>
      </c>
      <c r="B45" t="s">
        <v>273</v>
      </c>
      <c r="C45" s="1">
        <v>41001</v>
      </c>
      <c r="D45" s="1">
        <v>42000</v>
      </c>
      <c r="E45" s="1">
        <v>127</v>
      </c>
    </row>
    <row r="46" spans="1:5" x14ac:dyDescent="0.25">
      <c r="A46" t="s">
        <v>86</v>
      </c>
      <c r="B46" t="s">
        <v>273</v>
      </c>
      <c r="C46" s="1">
        <v>42001</v>
      </c>
      <c r="D46" s="1">
        <v>43000</v>
      </c>
      <c r="E46" s="1">
        <v>130</v>
      </c>
    </row>
    <row r="47" spans="1:5" x14ac:dyDescent="0.25">
      <c r="A47" t="s">
        <v>86</v>
      </c>
      <c r="B47" t="s">
        <v>273</v>
      </c>
      <c r="C47" s="1">
        <v>43001</v>
      </c>
      <c r="D47" s="1">
        <v>44000</v>
      </c>
      <c r="E47" s="1">
        <v>133</v>
      </c>
    </row>
    <row r="48" spans="1:5" x14ac:dyDescent="0.25">
      <c r="A48" t="s">
        <v>86</v>
      </c>
      <c r="B48" t="s">
        <v>273</v>
      </c>
      <c r="C48" s="1">
        <v>44001</v>
      </c>
      <c r="D48" s="1">
        <v>45000</v>
      </c>
      <c r="E48" s="1">
        <v>136</v>
      </c>
    </row>
    <row r="49" spans="1:6" x14ac:dyDescent="0.25">
      <c r="A49" t="s">
        <v>86</v>
      </c>
      <c r="B49" t="s">
        <v>273</v>
      </c>
      <c r="C49" s="1">
        <v>45001</v>
      </c>
      <c r="D49" s="1">
        <v>46000</v>
      </c>
      <c r="E49" s="1">
        <v>139</v>
      </c>
    </row>
    <row r="50" spans="1:6" x14ac:dyDescent="0.25">
      <c r="A50" t="s">
        <v>86</v>
      </c>
      <c r="B50" t="s">
        <v>273</v>
      </c>
      <c r="C50" s="1">
        <v>46001</v>
      </c>
      <c r="D50" s="1">
        <v>47000</v>
      </c>
      <c r="E50" s="1">
        <v>142</v>
      </c>
    </row>
    <row r="51" spans="1:6" x14ac:dyDescent="0.25">
      <c r="A51" t="s">
        <v>86</v>
      </c>
      <c r="B51" t="s">
        <v>273</v>
      </c>
      <c r="C51" s="1">
        <v>47001</v>
      </c>
      <c r="D51" s="1">
        <v>48000</v>
      </c>
      <c r="E51" s="1">
        <v>145</v>
      </c>
    </row>
    <row r="52" spans="1:6" x14ac:dyDescent="0.25">
      <c r="A52" t="s">
        <v>86</v>
      </c>
      <c r="B52" t="s">
        <v>273</v>
      </c>
      <c r="C52" s="1">
        <v>48001</v>
      </c>
      <c r="D52" s="1">
        <v>49000</v>
      </c>
      <c r="E52" s="1">
        <v>148</v>
      </c>
    </row>
    <row r="53" spans="1:6" x14ac:dyDescent="0.25">
      <c r="A53" t="s">
        <v>86</v>
      </c>
      <c r="B53" t="s">
        <v>273</v>
      </c>
      <c r="C53" s="1">
        <v>49001</v>
      </c>
      <c r="D53" s="1">
        <v>50000</v>
      </c>
      <c r="E53" s="1">
        <v>151</v>
      </c>
    </row>
    <row r="54" spans="1:6" x14ac:dyDescent="0.25">
      <c r="A54" s="3" t="s">
        <v>86</v>
      </c>
      <c r="B54" s="3" t="s">
        <v>273</v>
      </c>
      <c r="C54" s="4">
        <v>50001</v>
      </c>
      <c r="D54" s="4">
        <v>60000</v>
      </c>
      <c r="E54" s="4">
        <v>154</v>
      </c>
      <c r="F54" s="3"/>
    </row>
    <row r="55" spans="1:6" x14ac:dyDescent="0.25">
      <c r="A55" t="s">
        <v>87</v>
      </c>
      <c r="B55" t="s">
        <v>274</v>
      </c>
      <c r="C55" s="1">
        <v>0</v>
      </c>
      <c r="D55" s="1">
        <v>9</v>
      </c>
      <c r="E55">
        <v>0</v>
      </c>
      <c r="F55" t="s">
        <v>275</v>
      </c>
    </row>
    <row r="56" spans="1:6" x14ac:dyDescent="0.25">
      <c r="A56" t="s">
        <v>87</v>
      </c>
      <c r="B56" t="s">
        <v>274</v>
      </c>
      <c r="C56" s="1">
        <v>10</v>
      </c>
      <c r="D56" s="1">
        <v>100</v>
      </c>
      <c r="E56" s="1">
        <v>1</v>
      </c>
    </row>
    <row r="57" spans="1:6" x14ac:dyDescent="0.25">
      <c r="A57" t="s">
        <v>87</v>
      </c>
      <c r="B57" s="2" t="s">
        <v>274</v>
      </c>
      <c r="C57" s="101">
        <v>101</v>
      </c>
      <c r="D57" s="101">
        <v>1000</v>
      </c>
      <c r="E57" s="101">
        <v>1</v>
      </c>
    </row>
    <row r="58" spans="1:6" x14ac:dyDescent="0.25">
      <c r="A58" t="s">
        <v>87</v>
      </c>
      <c r="B58" t="s">
        <v>274</v>
      </c>
      <c r="C58" s="1">
        <v>1001</v>
      </c>
      <c r="D58" s="1">
        <v>5500</v>
      </c>
      <c r="E58" s="1">
        <v>2</v>
      </c>
    </row>
    <row r="59" spans="1:6" x14ac:dyDescent="0.25">
      <c r="A59" t="s">
        <v>87</v>
      </c>
      <c r="B59" t="s">
        <v>274</v>
      </c>
      <c r="C59" s="1">
        <v>5501</v>
      </c>
      <c r="D59" s="1">
        <v>10000</v>
      </c>
      <c r="E59" s="1">
        <v>3</v>
      </c>
    </row>
    <row r="60" spans="1:6" x14ac:dyDescent="0.25">
      <c r="A60" t="s">
        <v>87</v>
      </c>
      <c r="B60" t="s">
        <v>274</v>
      </c>
      <c r="C60" s="1">
        <v>10001</v>
      </c>
      <c r="D60" s="1">
        <v>20000</v>
      </c>
      <c r="E60" s="1">
        <v>4</v>
      </c>
    </row>
    <row r="61" spans="1:6" x14ac:dyDescent="0.25">
      <c r="A61" t="s">
        <v>87</v>
      </c>
      <c r="B61" t="s">
        <v>274</v>
      </c>
      <c r="C61">
        <v>20001</v>
      </c>
      <c r="D61">
        <v>30000</v>
      </c>
      <c r="E61">
        <v>5</v>
      </c>
    </row>
    <row r="62" spans="1:6" x14ac:dyDescent="0.25">
      <c r="A62" t="s">
        <v>87</v>
      </c>
      <c r="B62" t="s">
        <v>274</v>
      </c>
      <c r="C62">
        <v>30001</v>
      </c>
      <c r="D62">
        <v>40000</v>
      </c>
      <c r="E62">
        <v>6</v>
      </c>
    </row>
    <row r="63" spans="1:6" x14ac:dyDescent="0.25">
      <c r="A63" t="s">
        <v>87</v>
      </c>
      <c r="B63" t="s">
        <v>274</v>
      </c>
      <c r="C63">
        <v>40001</v>
      </c>
      <c r="D63">
        <v>50000</v>
      </c>
      <c r="E63">
        <v>7</v>
      </c>
    </row>
    <row r="64" spans="1:6" x14ac:dyDescent="0.25">
      <c r="A64" s="3" t="s">
        <v>87</v>
      </c>
      <c r="B64" s="3" t="s">
        <v>274</v>
      </c>
      <c r="C64" s="3">
        <v>50001</v>
      </c>
      <c r="D64" s="3">
        <v>60000</v>
      </c>
      <c r="E64" s="3">
        <v>8</v>
      </c>
      <c r="F64" s="3"/>
    </row>
    <row r="65" spans="1:6" x14ac:dyDescent="0.25">
      <c r="A65" t="s">
        <v>88</v>
      </c>
      <c r="B65" t="s">
        <v>68</v>
      </c>
      <c r="C65">
        <v>0</v>
      </c>
      <c r="D65">
        <v>100</v>
      </c>
      <c r="E65">
        <v>0</v>
      </c>
      <c r="F65" t="s">
        <v>276</v>
      </c>
    </row>
    <row r="66" spans="1:6" x14ac:dyDescent="0.25">
      <c r="A66" t="s">
        <v>88</v>
      </c>
      <c r="B66" t="s">
        <v>68</v>
      </c>
      <c r="C66">
        <v>101</v>
      </c>
      <c r="D66">
        <v>1000</v>
      </c>
      <c r="E66">
        <v>1</v>
      </c>
    </row>
    <row r="67" spans="1:6" x14ac:dyDescent="0.25">
      <c r="A67" t="s">
        <v>88</v>
      </c>
      <c r="B67" t="s">
        <v>68</v>
      </c>
      <c r="C67">
        <v>1001</v>
      </c>
      <c r="D67">
        <v>4300</v>
      </c>
      <c r="E67">
        <v>2</v>
      </c>
    </row>
    <row r="68" spans="1:6" x14ac:dyDescent="0.25">
      <c r="A68" t="s">
        <v>88</v>
      </c>
      <c r="B68" t="s">
        <v>68</v>
      </c>
      <c r="C68">
        <v>4301</v>
      </c>
      <c r="D68">
        <v>7600</v>
      </c>
      <c r="E68">
        <v>3</v>
      </c>
    </row>
    <row r="69" spans="1:6" x14ac:dyDescent="0.25">
      <c r="A69" t="s">
        <v>88</v>
      </c>
      <c r="B69" t="s">
        <v>68</v>
      </c>
      <c r="C69">
        <v>7601</v>
      </c>
      <c r="D69">
        <v>10000</v>
      </c>
      <c r="E69">
        <v>4</v>
      </c>
    </row>
    <row r="70" spans="1:6" x14ac:dyDescent="0.25">
      <c r="A70" t="s">
        <v>88</v>
      </c>
      <c r="B70" t="s">
        <v>68</v>
      </c>
      <c r="C70">
        <v>10001</v>
      </c>
      <c r="D70">
        <v>20000</v>
      </c>
      <c r="E70">
        <v>4</v>
      </c>
    </row>
    <row r="71" spans="1:6" x14ac:dyDescent="0.25">
      <c r="A71" t="s">
        <v>88</v>
      </c>
      <c r="B71" t="s">
        <v>68</v>
      </c>
      <c r="C71">
        <v>20001</v>
      </c>
      <c r="D71">
        <v>30000</v>
      </c>
      <c r="E71">
        <v>5</v>
      </c>
    </row>
    <row r="72" spans="1:6" x14ac:dyDescent="0.25">
      <c r="A72" t="s">
        <v>88</v>
      </c>
      <c r="B72" t="s">
        <v>68</v>
      </c>
      <c r="C72">
        <v>30001</v>
      </c>
      <c r="D72">
        <v>40000</v>
      </c>
      <c r="E72">
        <v>6</v>
      </c>
    </row>
    <row r="73" spans="1:6" x14ac:dyDescent="0.25">
      <c r="A73" t="s">
        <v>88</v>
      </c>
      <c r="B73" t="s">
        <v>68</v>
      </c>
      <c r="C73">
        <v>40001</v>
      </c>
      <c r="D73">
        <v>50000</v>
      </c>
      <c r="E73">
        <v>7</v>
      </c>
    </row>
    <row r="74" spans="1:6" x14ac:dyDescent="0.25">
      <c r="A74" s="3" t="s">
        <v>88</v>
      </c>
      <c r="B74" s="3" t="s">
        <v>68</v>
      </c>
      <c r="C74" s="3">
        <v>50001</v>
      </c>
      <c r="D74" s="3">
        <v>60000</v>
      </c>
      <c r="E74" s="3">
        <v>8</v>
      </c>
      <c r="F74" s="3"/>
    </row>
    <row r="75" spans="1:6" x14ac:dyDescent="0.25">
      <c r="A75" t="s">
        <v>317</v>
      </c>
      <c r="B75" t="s">
        <v>175</v>
      </c>
      <c r="C75">
        <v>0</v>
      </c>
      <c r="D75">
        <v>1000</v>
      </c>
      <c r="F75" t="s">
        <v>277</v>
      </c>
    </row>
    <row r="76" spans="1:6" x14ac:dyDescent="0.25">
      <c r="A76" t="s">
        <v>317</v>
      </c>
      <c r="B76" t="s">
        <v>175</v>
      </c>
      <c r="C76">
        <v>1001</v>
      </c>
      <c r="D76">
        <v>10000</v>
      </c>
      <c r="F76" t="s">
        <v>278</v>
      </c>
    </row>
    <row r="77" spans="1:6" x14ac:dyDescent="0.25">
      <c r="A77" t="s">
        <v>317</v>
      </c>
      <c r="B77" t="s">
        <v>175</v>
      </c>
      <c r="C77">
        <v>10001</v>
      </c>
      <c r="D77">
        <v>60000</v>
      </c>
      <c r="F77" t="s">
        <v>279</v>
      </c>
    </row>
  </sheetData>
  <sheetProtection algorithmName="SHA-512" hashValue="uFG3njgCec0R2nEaj/uGm70z3vQfqYGrDi2Cfwt0SzpBQspZBxG+yksPDmDtNRD/TxBrfGs4XZO1qDVHokXV5Q==" saltValue="y7ICnDRt4vSaP05nEtigTA==" spinCount="100000" sheet="1" objects="1" scenarios="1"/>
  <pageMargins left="0.7" right="0.7" top="0.75" bottom="0.75" header="0.3" footer="0.3"/>
  <pageSetup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47CDF3-3E28-4FBE-A821-AA7C6616509D}">
  <dimension ref="A1:E9"/>
  <sheetViews>
    <sheetView topLeftCell="B1" zoomScaleNormal="100" workbookViewId="0"/>
  </sheetViews>
  <sheetFormatPr defaultColWidth="8.85546875" defaultRowHeight="15" x14ac:dyDescent="0.25"/>
  <cols>
    <col min="1" max="1" width="5.140625" bestFit="1" customWidth="1"/>
    <col min="2" max="2" width="63.28515625" bestFit="1" customWidth="1"/>
    <col min="3" max="3" width="16.7109375" bestFit="1" customWidth="1"/>
    <col min="4" max="4" width="30.28515625" customWidth="1"/>
    <col min="5" max="5" width="23.5703125" bestFit="1" customWidth="1"/>
    <col min="6" max="6" width="8.85546875" bestFit="1" customWidth="1"/>
  </cols>
  <sheetData>
    <row r="1" spans="1:5" x14ac:dyDescent="0.25">
      <c r="A1" t="s">
        <v>280</v>
      </c>
      <c r="B1" t="s">
        <v>281</v>
      </c>
      <c r="C1" t="s">
        <v>282</v>
      </c>
      <c r="D1" t="s">
        <v>283</v>
      </c>
      <c r="E1" t="s">
        <v>188</v>
      </c>
    </row>
    <row r="2" spans="1:5" x14ac:dyDescent="0.25">
      <c r="A2">
        <v>1</v>
      </c>
      <c r="B2" t="s">
        <v>54</v>
      </c>
      <c r="C2" t="s">
        <v>121</v>
      </c>
      <c r="D2" t="s">
        <v>216</v>
      </c>
      <c r="E2" t="s">
        <v>86</v>
      </c>
    </row>
    <row r="3" spans="1:5" x14ac:dyDescent="0.25">
      <c r="A3">
        <v>1</v>
      </c>
      <c r="B3" t="s">
        <v>54</v>
      </c>
      <c r="C3" t="s">
        <v>136</v>
      </c>
      <c r="D3" t="s">
        <v>284</v>
      </c>
      <c r="E3" t="s">
        <v>86</v>
      </c>
    </row>
    <row r="4" spans="1:5" x14ac:dyDescent="0.25">
      <c r="A4">
        <v>2</v>
      </c>
      <c r="B4" t="s">
        <v>56</v>
      </c>
      <c r="C4" t="s">
        <v>135</v>
      </c>
      <c r="D4" t="s">
        <v>285</v>
      </c>
      <c r="E4" t="s">
        <v>86</v>
      </c>
    </row>
    <row r="5" spans="1:5" x14ac:dyDescent="0.25">
      <c r="A5">
        <v>3</v>
      </c>
      <c r="B5" t="s">
        <v>57</v>
      </c>
      <c r="C5" t="s">
        <v>142</v>
      </c>
      <c r="D5" t="s">
        <v>238</v>
      </c>
      <c r="E5" t="s">
        <v>86</v>
      </c>
    </row>
    <row r="6" spans="1:5" x14ac:dyDescent="0.25">
      <c r="A6">
        <v>4</v>
      </c>
      <c r="B6" t="s">
        <v>286</v>
      </c>
      <c r="C6" t="s">
        <v>107</v>
      </c>
      <c r="D6" t="s">
        <v>202</v>
      </c>
      <c r="E6" t="s">
        <v>87</v>
      </c>
    </row>
    <row r="7" spans="1:5" x14ac:dyDescent="0.25">
      <c r="A7">
        <v>5</v>
      </c>
      <c r="B7" t="s">
        <v>287</v>
      </c>
      <c r="C7" t="s">
        <v>106</v>
      </c>
      <c r="D7" t="s">
        <v>201</v>
      </c>
      <c r="E7" t="s">
        <v>87</v>
      </c>
    </row>
    <row r="8" spans="1:5" x14ac:dyDescent="0.25">
      <c r="A8">
        <v>6</v>
      </c>
      <c r="B8" t="s">
        <v>314</v>
      </c>
      <c r="C8" t="s">
        <v>114</v>
      </c>
      <c r="D8" t="s">
        <v>209</v>
      </c>
      <c r="E8" t="s">
        <v>87</v>
      </c>
    </row>
    <row r="9" spans="1:5" x14ac:dyDescent="0.25">
      <c r="A9">
        <v>7</v>
      </c>
      <c r="B9" t="s">
        <v>321</v>
      </c>
      <c r="C9" t="s">
        <v>185</v>
      </c>
      <c r="D9" t="s">
        <v>322</v>
      </c>
      <c r="E9" t="s">
        <v>86</v>
      </c>
    </row>
  </sheetData>
  <sheetProtection algorithmName="SHA-512" hashValue="uH2jn3ls8gA6NrsUVu0zaqnPy/icTCfucduXR8cDAgkrmcZ2DGkyDIVgwydbscORs/YUz8c5lqfZhmdo9Glh/Q==" saltValue="nqlyh6h6cy3ikbCXvdQR+g==" spinCount="100000" sheet="1" objects="1" scenarios="1"/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3B424-0DD5-40B0-A3EE-840D43F690D1}">
  <sheetPr>
    <pageSetUpPr fitToPage="1"/>
  </sheetPr>
  <dimension ref="B4:I27"/>
  <sheetViews>
    <sheetView showGridLines="0" zoomScaleNormal="100" workbookViewId="0">
      <selection activeCell="C7" sqref="C7"/>
    </sheetView>
  </sheetViews>
  <sheetFormatPr defaultRowHeight="18.75" customHeight="1" x14ac:dyDescent="0.25"/>
  <cols>
    <col min="1" max="1" width="5" style="10" customWidth="1"/>
    <col min="2" max="2" width="60.140625" style="10" bestFit="1" customWidth="1"/>
    <col min="3" max="3" width="50" style="10" customWidth="1"/>
    <col min="4" max="4" width="10" style="10" customWidth="1"/>
    <col min="5" max="5" width="35.28515625" style="10" customWidth="1"/>
    <col min="6" max="6" width="50" style="10" customWidth="1"/>
    <col min="7" max="16384" width="9.140625" style="10"/>
  </cols>
  <sheetData>
    <row r="4" spans="2:6" ht="22.5" x14ac:dyDescent="0.25">
      <c r="B4" s="21" t="s">
        <v>9</v>
      </c>
    </row>
    <row r="6" spans="2:6" ht="19.5" customHeight="1" x14ac:dyDescent="0.25">
      <c r="B6" s="15" t="s">
        <v>33</v>
      </c>
      <c r="E6" s="15" t="s">
        <v>34</v>
      </c>
      <c r="F6" s="40" t="s">
        <v>35</v>
      </c>
    </row>
    <row r="7" spans="2:6" ht="19.5" customHeight="1" x14ac:dyDescent="0.25">
      <c r="B7" s="16" t="s">
        <v>36</v>
      </c>
      <c r="C7" s="23" t="s">
        <v>37</v>
      </c>
      <c r="E7" s="17" t="s">
        <v>38</v>
      </c>
      <c r="F7" s="26"/>
    </row>
    <row r="8" spans="2:6" ht="19.5" customHeight="1" x14ac:dyDescent="0.25">
      <c r="B8" s="16" t="s">
        <v>39</v>
      </c>
      <c r="C8" s="24" t="s">
        <v>37</v>
      </c>
      <c r="E8" s="17" t="s">
        <v>40</v>
      </c>
      <c r="F8" s="26"/>
    </row>
    <row r="9" spans="2:6" ht="19.5" customHeight="1" x14ac:dyDescent="0.25">
      <c r="B9" s="16" t="s">
        <v>41</v>
      </c>
      <c r="C9" s="24"/>
      <c r="D9" s="13"/>
      <c r="E9" s="17" t="s">
        <v>42</v>
      </c>
      <c r="F9" s="26"/>
    </row>
    <row r="10" spans="2:6" ht="19.5" customHeight="1" x14ac:dyDescent="0.25">
      <c r="D10" s="13"/>
      <c r="E10" s="17" t="s">
        <v>43</v>
      </c>
      <c r="F10" s="26"/>
    </row>
    <row r="11" spans="2:6" ht="19.5" customHeight="1" x14ac:dyDescent="0.25">
      <c r="B11" s="15" t="s">
        <v>44</v>
      </c>
      <c r="D11" s="13"/>
    </row>
    <row r="12" spans="2:6" ht="19.5" customHeight="1" x14ac:dyDescent="0.25">
      <c r="B12" s="16" t="s">
        <v>45</v>
      </c>
      <c r="C12" s="24" t="s">
        <v>37</v>
      </c>
      <c r="D12" s="13"/>
      <c r="E12" s="15" t="s">
        <v>46</v>
      </c>
      <c r="F12" s="40" t="s">
        <v>35</v>
      </c>
    </row>
    <row r="13" spans="2:6" ht="18" x14ac:dyDescent="0.25">
      <c r="B13" s="17" t="s">
        <v>47</v>
      </c>
      <c r="C13" s="24"/>
      <c r="D13" s="13"/>
      <c r="E13" s="17" t="s">
        <v>38</v>
      </c>
      <c r="F13" s="24"/>
    </row>
    <row r="14" spans="2:6" ht="19.5" customHeight="1" x14ac:dyDescent="0.25">
      <c r="B14" s="16" t="s">
        <v>48</v>
      </c>
      <c r="C14" s="24" t="s">
        <v>37</v>
      </c>
      <c r="D14" s="13"/>
      <c r="E14" s="17" t="s">
        <v>40</v>
      </c>
      <c r="F14" s="24"/>
    </row>
    <row r="15" spans="2:6" ht="19.5" customHeight="1" x14ac:dyDescent="0.25">
      <c r="B15" s="17" t="s">
        <v>49</v>
      </c>
      <c r="C15" s="24"/>
      <c r="D15" s="13"/>
      <c r="E15" s="17" t="s">
        <v>50</v>
      </c>
      <c r="F15" s="27"/>
    </row>
    <row r="16" spans="2:6" ht="19.5" customHeight="1" x14ac:dyDescent="0.25">
      <c r="B16" s="16" t="s">
        <v>51</v>
      </c>
      <c r="C16" s="25" t="s">
        <v>37</v>
      </c>
      <c r="D16" s="13"/>
      <c r="E16" s="17" t="s">
        <v>52</v>
      </c>
      <c r="F16" s="27"/>
    </row>
    <row r="17" spans="2:9" ht="19.5" customHeight="1" x14ac:dyDescent="0.25">
      <c r="D17"/>
      <c r="E17"/>
      <c r="F17"/>
      <c r="G17"/>
      <c r="H17"/>
      <c r="I17"/>
    </row>
    <row r="18" spans="2:9" ht="19.5" customHeight="1" x14ac:dyDescent="0.25">
      <c r="B18" s="15" t="s">
        <v>53</v>
      </c>
      <c r="D18"/>
      <c r="E18"/>
      <c r="F18"/>
      <c r="G18"/>
      <c r="H18"/>
      <c r="I18"/>
    </row>
    <row r="19" spans="2:9" ht="19.5" customHeight="1" x14ac:dyDescent="0.25">
      <c r="B19" s="17" t="s">
        <v>54</v>
      </c>
      <c r="C19" s="24" t="s">
        <v>55</v>
      </c>
      <c r="D19"/>
      <c r="E19"/>
      <c r="F19"/>
      <c r="G19"/>
      <c r="H19"/>
      <c r="I19"/>
    </row>
    <row r="20" spans="2:9" ht="19.5" customHeight="1" x14ac:dyDescent="0.25">
      <c r="B20" s="17" t="s">
        <v>56</v>
      </c>
      <c r="C20" s="24" t="s">
        <v>55</v>
      </c>
      <c r="D20"/>
      <c r="E20"/>
      <c r="F20"/>
      <c r="G20"/>
      <c r="H20"/>
      <c r="I20"/>
    </row>
    <row r="21" spans="2:9" ht="19.5" customHeight="1" x14ac:dyDescent="0.25">
      <c r="B21" s="17" t="s">
        <v>57</v>
      </c>
      <c r="C21" s="24" t="s">
        <v>55</v>
      </c>
      <c r="D21"/>
      <c r="E21"/>
      <c r="F21"/>
      <c r="G21"/>
      <c r="H21"/>
      <c r="I21"/>
    </row>
    <row r="22" spans="2:9" ht="36" x14ac:dyDescent="0.25">
      <c r="B22" s="17" t="s">
        <v>58</v>
      </c>
      <c r="C22" s="24" t="s">
        <v>55</v>
      </c>
      <c r="D22"/>
      <c r="E22"/>
      <c r="F22"/>
      <c r="G22"/>
      <c r="H22"/>
      <c r="I22"/>
    </row>
    <row r="23" spans="2:9" ht="36" x14ac:dyDescent="0.25">
      <c r="B23" s="17" t="s">
        <v>59</v>
      </c>
      <c r="C23" s="24" t="s">
        <v>55</v>
      </c>
      <c r="D23"/>
      <c r="E23"/>
      <c r="F23"/>
      <c r="G23"/>
      <c r="H23"/>
      <c r="I23"/>
    </row>
    <row r="24" spans="2:9" ht="36" x14ac:dyDescent="0.25">
      <c r="B24" s="17" t="s">
        <v>314</v>
      </c>
      <c r="C24" s="24" t="s">
        <v>55</v>
      </c>
      <c r="D24"/>
      <c r="E24"/>
      <c r="F24"/>
      <c r="G24"/>
      <c r="H24"/>
      <c r="I24"/>
    </row>
    <row r="25" spans="2:9" ht="36" x14ac:dyDescent="0.25">
      <c r="B25" s="17" t="s">
        <v>316</v>
      </c>
      <c r="C25" s="24" t="s">
        <v>55</v>
      </c>
      <c r="D25"/>
      <c r="E25"/>
      <c r="F25"/>
      <c r="G25"/>
      <c r="H25"/>
      <c r="I25"/>
    </row>
    <row r="26" spans="2:9" ht="36" x14ac:dyDescent="0.25">
      <c r="B26" s="17" t="s">
        <v>60</v>
      </c>
      <c r="C26" s="39" t="s">
        <v>37</v>
      </c>
      <c r="D26"/>
      <c r="E26"/>
      <c r="F26"/>
      <c r="G26"/>
      <c r="H26"/>
      <c r="I26"/>
    </row>
    <row r="27" spans="2:9" ht="19.5" customHeight="1" x14ac:dyDescent="0.25"/>
  </sheetData>
  <sheetProtection algorithmName="SHA-512" hashValue="oQfVnsksYU/47v8iuu4XPNhY6P8ktrxFPShgCpiHmgsCZfHrHzCL1j+Aim/8zWsQYURldPce1eSKYfJdlSULDw==" saltValue="IrJ8eL+x9Lp+4++2VYBASw==" spinCount="100000" sheet="1" objects="1" scenarios="1"/>
  <conditionalFormatting sqref="C7">
    <cfRule type="containsBlanks" dxfId="33" priority="15">
      <formula>LEN(TRIM(C7))=0</formula>
    </cfRule>
  </conditionalFormatting>
  <conditionalFormatting sqref="C8">
    <cfRule type="containsBlanks" dxfId="32" priority="13">
      <formula>LEN(TRIM(C8))=0</formula>
    </cfRule>
  </conditionalFormatting>
  <conditionalFormatting sqref="C9">
    <cfRule type="containsBlanks" dxfId="31" priority="14">
      <formula>LEN(TRIM(C9))=0</formula>
    </cfRule>
  </conditionalFormatting>
  <conditionalFormatting sqref="C12">
    <cfRule type="containsBlanks" dxfId="30" priority="16">
      <formula>LEN(TRIM(C12))=0</formula>
    </cfRule>
  </conditionalFormatting>
  <conditionalFormatting sqref="C13">
    <cfRule type="containsBlanks" dxfId="29" priority="4">
      <formula>LEN(TRIM(C13))=0</formula>
    </cfRule>
  </conditionalFormatting>
  <conditionalFormatting sqref="C14">
    <cfRule type="containsBlanks" dxfId="28" priority="20">
      <formula>LEN(TRIM(C14))=0</formula>
    </cfRule>
  </conditionalFormatting>
  <conditionalFormatting sqref="C15">
    <cfRule type="containsBlanks" dxfId="27" priority="33">
      <formula>LEN(TRIM(C15))=0</formula>
    </cfRule>
  </conditionalFormatting>
  <conditionalFormatting sqref="C16">
    <cfRule type="containsBlanks" dxfId="26" priority="35">
      <formula>LEN(TRIM(C16))=0</formula>
    </cfRule>
  </conditionalFormatting>
  <conditionalFormatting sqref="C19:C25">
    <cfRule type="cellIs" dxfId="25" priority="8" operator="equal">
      <formula>"Taip"</formula>
    </cfRule>
    <cfRule type="containsBlanks" dxfId="24" priority="32">
      <formula>LEN(TRIM(C19))=0</formula>
    </cfRule>
  </conditionalFormatting>
  <conditionalFormatting sqref="F7:F10">
    <cfRule type="containsBlanks" dxfId="23" priority="6">
      <formula>LEN(TRIM(F7))=0</formula>
    </cfRule>
  </conditionalFormatting>
  <dataValidations count="4">
    <dataValidation type="list" allowBlank="1" showInputMessage="1" showErrorMessage="1" sqref="C19:C25" xr:uid="{56C34617-DE02-423B-B8BA-F562E3D4A822}">
      <formula1>"Taip,Ne"</formula1>
    </dataValidation>
    <dataValidation type="whole" allowBlank="1" showInputMessage="1" showErrorMessage="1" errorTitle="Įvedimo klaida" error="Neteisingas juridinio asmens kodas" sqref="C9" xr:uid="{8C024BDA-D1CE-488B-A726-1E739F3C7AE7}">
      <formula1>100000000</formula1>
      <formula2>399999999</formula2>
    </dataValidation>
    <dataValidation type="whole" errorStyle="warning" allowBlank="1" showInputMessage="1" showErrorMessage="1" errorTitle="Įvedimo klaida" error="Įvedamas sveikas skaičius" sqref="C16" xr:uid="{50BFAE5E-B60A-472F-BC54-59EBA1608CA4}">
      <formula1>1</formula1>
      <formula2>60000</formula2>
    </dataValidation>
    <dataValidation type="whole" allowBlank="1" showInputMessage="1" showErrorMessage="1" errorTitle="Įvedimo klaida" error="Įvedamas sveikas skaičius" sqref="C15" xr:uid="{C5CA1C65-9A61-4638-A74F-26B600E00710}">
      <formula1>0</formula1>
      <formula2>2000000</formula2>
    </dataValidation>
  </dataValidations>
  <pageMargins left="0.7" right="0.7" top="0.75" bottom="0.75" header="0.3" footer="0.3"/>
  <pageSetup scale="58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Įvedimo klaida" error="Metai pasirenkami iš sąrašo" xr:uid="{070B5CB3-D666-4F77-9A52-F6EC348B50FF}">
          <x14:formula1>
            <xm:f>_tarpinės!K2:K14</xm:f>
          </x14:formula1>
          <xm:sqref>C7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B3265-71BB-471D-9081-40CE4BAE003C}">
  <sheetPr>
    <tabColor theme="9" tint="0.79998168889431442"/>
    <pageSetUpPr fitToPage="1"/>
  </sheetPr>
  <dimension ref="B1:U314"/>
  <sheetViews>
    <sheetView showGridLines="0" zoomScaleNormal="100" workbookViewId="0">
      <selection activeCell="D7" sqref="D7"/>
    </sheetView>
  </sheetViews>
  <sheetFormatPr defaultRowHeight="18.75" customHeight="1" x14ac:dyDescent="0.25"/>
  <cols>
    <col min="1" max="1" width="5" style="10" customWidth="1"/>
    <col min="2" max="2" width="18.5703125" style="10" customWidth="1"/>
    <col min="3" max="3" width="29.42578125" style="10" bestFit="1" customWidth="1"/>
    <col min="4" max="4" width="31.42578125" style="10" customWidth="1"/>
    <col min="5" max="5" width="54" style="10" bestFit="1" customWidth="1"/>
    <col min="6" max="17" width="5" style="10" customWidth="1"/>
    <col min="18" max="20" width="7.140625" style="10" customWidth="1"/>
    <col min="21" max="21" width="8.5703125" style="10" customWidth="1"/>
    <col min="22" max="16384" width="9.140625" style="10"/>
  </cols>
  <sheetData>
    <row r="1" spans="2:21" ht="18.75" customHeight="1" x14ac:dyDescent="0.25">
      <c r="B1"/>
      <c r="C1"/>
      <c r="D1"/>
    </row>
    <row r="2" spans="2:21" ht="18.75" customHeight="1" x14ac:dyDescent="0.25">
      <c r="B2"/>
      <c r="C2"/>
      <c r="D2"/>
    </row>
    <row r="4" spans="2:21" ht="22.5" x14ac:dyDescent="0.25">
      <c r="B4" s="112" t="s">
        <v>61</v>
      </c>
      <c r="C4" s="112"/>
      <c r="D4" s="112"/>
      <c r="E4" s="112"/>
    </row>
    <row r="5" spans="2:21" ht="18.75" customHeight="1" x14ac:dyDescent="0.25">
      <c r="B5" s="18"/>
      <c r="C5" s="19"/>
    </row>
    <row r="6" spans="2:21" ht="18" x14ac:dyDescent="0.25">
      <c r="B6" s="102" t="s">
        <v>62</v>
      </c>
      <c r="C6" s="102" t="s">
        <v>63</v>
      </c>
      <c r="D6" s="103" t="s">
        <v>64</v>
      </c>
      <c r="E6" s="103" t="s">
        <v>65</v>
      </c>
      <c r="F6" s="11"/>
      <c r="G6" s="11"/>
    </row>
    <row r="7" spans="2:21" ht="18" x14ac:dyDescent="0.25">
      <c r="B7" s="75" t="s">
        <v>66</v>
      </c>
      <c r="C7" s="76" t="e">
        <f>VLOOKUP(PlanDaznVandens[[#This Row],[Grupė]],TarpDažnumas[],3,FALSE)</f>
        <v>#N/A</v>
      </c>
      <c r="D7" s="22"/>
      <c r="E7" s="114"/>
      <c r="F7" s="20"/>
      <c r="G7" s="20"/>
    </row>
    <row r="8" spans="2:21" ht="18" x14ac:dyDescent="0.25">
      <c r="B8" s="75" t="s">
        <v>67</v>
      </c>
      <c r="C8" s="76" t="e">
        <f>VLOOKUP(PlanDaznVandens[[#This Row],[Grupė]],TarpDažnumas[],3,FALSE)</f>
        <v>#N/A</v>
      </c>
      <c r="D8" s="22"/>
      <c r="E8" s="114"/>
      <c r="F8" s="20"/>
      <c r="G8" s="20"/>
    </row>
    <row r="9" spans="2:21" ht="18" x14ac:dyDescent="0.25">
      <c r="B9" s="75" t="s">
        <v>68</v>
      </c>
      <c r="C9" s="76" t="e">
        <f>VLOOKUP(PlanDaznVandens[[#This Row],[Grupė]],TarpDažnumas[],3,FALSE)</f>
        <v>#N/A</v>
      </c>
      <c r="D9" s="22"/>
      <c r="E9" s="114"/>
      <c r="F9" s="20"/>
      <c r="G9" s="20"/>
    </row>
    <row r="10" spans="2:21" ht="18.75" customHeight="1" x14ac:dyDescent="0.25">
      <c r="B10" s="18"/>
      <c r="C10" s="19"/>
    </row>
    <row r="11" spans="2:21" ht="22.5" x14ac:dyDescent="0.25">
      <c r="B11" s="112" t="s">
        <v>12</v>
      </c>
      <c r="C11" s="112"/>
      <c r="D11" s="112"/>
      <c r="E11" s="112"/>
    </row>
    <row r="12" spans="2:21" ht="18.75" customHeight="1" x14ac:dyDescent="0.25">
      <c r="B12" s="18"/>
      <c r="C12" s="19"/>
      <c r="F12" s="113" t="s">
        <v>69</v>
      </c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</row>
    <row r="13" spans="2:21" ht="36" x14ac:dyDescent="0.25">
      <c r="B13" s="11" t="s">
        <v>70</v>
      </c>
      <c r="C13" s="12" t="s">
        <v>71</v>
      </c>
      <c r="D13" s="12" t="s">
        <v>72</v>
      </c>
      <c r="E13" s="12" t="s">
        <v>73</v>
      </c>
      <c r="F13" s="65" t="s">
        <v>74</v>
      </c>
      <c r="G13" s="65" t="s">
        <v>75</v>
      </c>
      <c r="H13" s="65" t="s">
        <v>76</v>
      </c>
      <c r="I13" s="65" t="s">
        <v>77</v>
      </c>
      <c r="J13" s="65" t="s">
        <v>78</v>
      </c>
      <c r="K13" s="65" t="s">
        <v>79</v>
      </c>
      <c r="L13" s="65" t="s">
        <v>80</v>
      </c>
      <c r="M13" s="65" t="s">
        <v>81</v>
      </c>
      <c r="N13" s="65" t="s">
        <v>82</v>
      </c>
      <c r="O13" s="65" t="s">
        <v>83</v>
      </c>
      <c r="P13" s="65" t="s">
        <v>84</v>
      </c>
      <c r="Q13" s="65" t="s">
        <v>85</v>
      </c>
      <c r="R13" s="65" t="s">
        <v>86</v>
      </c>
      <c r="S13" s="65" t="s">
        <v>87</v>
      </c>
      <c r="T13" s="65" t="s">
        <v>88</v>
      </c>
      <c r="U13" s="66" t="s">
        <v>89</v>
      </c>
    </row>
    <row r="14" spans="2:21" ht="18" x14ac:dyDescent="0.25">
      <c r="B14" s="72" t="str">
        <f ca="1">IF(PlanMegVandens[[#This Row],[Mėginių ėmimo vietos pavadinimas]]="","",IF(ROW()=12,1,MAX(INDIRECT("B12:B"&amp;ROW()-1))+1))</f>
        <v/>
      </c>
      <c r="C14" s="90"/>
      <c r="D14" s="85"/>
      <c r="E14" s="86"/>
      <c r="F14" s="49"/>
      <c r="G14" s="50"/>
      <c r="H14" s="49"/>
      <c r="I14" s="50"/>
      <c r="J14" s="49"/>
      <c r="K14" s="50"/>
      <c r="L14" s="49"/>
      <c r="M14" s="49"/>
      <c r="N14" s="50"/>
      <c r="O14" s="49"/>
      <c r="P14" s="50"/>
      <c r="Q14" s="51"/>
      <c r="R14" s="54"/>
      <c r="S14" s="55"/>
      <c r="T14" s="56"/>
      <c r="U14" s="71" t="str">
        <f>IF(PlanMegVandens[[#This Row],[Mėginių ėmimo vietos pavadinimas]]&lt;&gt;"",SUM(PlanMegVandens[[#This Row],[A]:[Rad]]),"")</f>
        <v/>
      </c>
    </row>
    <row r="15" spans="2:21" ht="18" x14ac:dyDescent="0.25">
      <c r="B15" s="72" t="str">
        <f ca="1">IF(PlanMegVandens[[#This Row],[Mėginių ėmimo vietos pavadinimas]]="","",IF(ROW()=12,1,MAX(INDIRECT("B12:B"&amp;ROW()-1))+1))</f>
        <v/>
      </c>
      <c r="C15" s="90"/>
      <c r="D15" s="89"/>
      <c r="E15" s="86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51"/>
      <c r="R15" s="54"/>
      <c r="S15" s="54"/>
      <c r="T15" s="56"/>
      <c r="U15" s="71" t="str">
        <f>IF(PlanMegVandens[[#This Row],[Mėginių ėmimo vietos pavadinimas]]&lt;&gt;"",SUM(PlanMegVandens[[#This Row],[A]:[Rad]]),"")</f>
        <v/>
      </c>
    </row>
    <row r="16" spans="2:21" ht="18" x14ac:dyDescent="0.25">
      <c r="B16" s="72" t="str">
        <f ca="1">IF(PlanMegVandens[[#This Row],[Mėginių ėmimo vietos pavadinimas]]="","",IF(ROW()=12,1,MAX(INDIRECT("B12:B"&amp;ROW()-1))+1))</f>
        <v/>
      </c>
      <c r="C16" s="90"/>
      <c r="D16" s="89"/>
      <c r="E16" s="86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51"/>
      <c r="R16" s="54"/>
      <c r="S16" s="54"/>
      <c r="T16" s="56"/>
      <c r="U16" s="71" t="str">
        <f>IF(PlanMegVandens[[#This Row],[Mėginių ėmimo vietos pavadinimas]]&lt;&gt;"",SUM(PlanMegVandens[[#This Row],[A]:[Rad]]),"")</f>
        <v/>
      </c>
    </row>
    <row r="17" spans="2:21" ht="18" x14ac:dyDescent="0.25">
      <c r="B17" s="72" t="str">
        <f ca="1">IF(PlanMegVandens[[#This Row],[Mėginių ėmimo vietos pavadinimas]]="","",IF(ROW()=12,1,MAX(INDIRECT("B12:B"&amp;ROW()-1))+1))</f>
        <v/>
      </c>
      <c r="C17" s="90"/>
      <c r="D17" s="89"/>
      <c r="E17" s="86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51"/>
      <c r="R17" s="54"/>
      <c r="S17" s="54"/>
      <c r="T17" s="56"/>
      <c r="U17" s="71" t="str">
        <f>IF(PlanMegVandens[[#This Row],[Mėginių ėmimo vietos pavadinimas]]&lt;&gt;"",SUM(PlanMegVandens[[#This Row],[A]:[Rad]]),"")</f>
        <v/>
      </c>
    </row>
    <row r="18" spans="2:21" ht="18" x14ac:dyDescent="0.25">
      <c r="B18" s="72" t="str">
        <f ca="1">IF(PlanMegVandens[[#This Row],[Mėginių ėmimo vietos pavadinimas]]="","",IF(ROW()=12,1,MAX(INDIRECT("B12:B"&amp;ROW()-1))+1))</f>
        <v/>
      </c>
      <c r="C18" s="90"/>
      <c r="D18" s="89"/>
      <c r="E18" s="86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51"/>
      <c r="R18" s="54"/>
      <c r="S18" s="54"/>
      <c r="T18" s="56"/>
      <c r="U18" s="71" t="str">
        <f>IF(PlanMegVandens[[#This Row],[Mėginių ėmimo vietos pavadinimas]]&lt;&gt;"",SUM(PlanMegVandens[[#This Row],[A]:[Rad]]),"")</f>
        <v/>
      </c>
    </row>
    <row r="19" spans="2:21" ht="18" x14ac:dyDescent="0.25">
      <c r="B19" s="72" t="str">
        <f ca="1">IF(PlanMegVandens[[#This Row],[Mėginių ėmimo vietos pavadinimas]]="","",IF(ROW()=12,1,MAX(INDIRECT("B12:B"&amp;ROW()-1))+1))</f>
        <v/>
      </c>
      <c r="C19" s="90"/>
      <c r="D19" s="89"/>
      <c r="E19" s="86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51"/>
      <c r="R19" s="54"/>
      <c r="S19" s="54"/>
      <c r="T19" s="56"/>
      <c r="U19" s="71" t="str">
        <f>IF(PlanMegVandens[[#This Row],[Mėginių ėmimo vietos pavadinimas]]&lt;&gt;"",SUM(PlanMegVandens[[#This Row],[A]:[Rad]]),"")</f>
        <v/>
      </c>
    </row>
    <row r="20" spans="2:21" ht="18" x14ac:dyDescent="0.25">
      <c r="B20" s="72" t="str">
        <f ca="1">IF(PlanMegVandens[[#This Row],[Mėginių ėmimo vietos pavadinimas]]="","",IF(ROW()=12,1,MAX(INDIRECT("B12:B"&amp;ROW()-1))+1))</f>
        <v/>
      </c>
      <c r="C20" s="90"/>
      <c r="D20" s="89"/>
      <c r="E20" s="86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51"/>
      <c r="R20" s="54"/>
      <c r="S20" s="54"/>
      <c r="T20" s="56"/>
      <c r="U20" s="71" t="str">
        <f>IF(PlanMegVandens[[#This Row],[Mėginių ėmimo vietos pavadinimas]]&lt;&gt;"",SUM(PlanMegVandens[[#This Row],[A]:[Rad]]),"")</f>
        <v/>
      </c>
    </row>
    <row r="21" spans="2:21" ht="18" x14ac:dyDescent="0.25">
      <c r="B21" s="72" t="str">
        <f ca="1">IF(PlanMegVandens[[#This Row],[Mėginių ėmimo vietos pavadinimas]]="","",IF(ROW()=12,1,MAX(INDIRECT("B12:B"&amp;ROW()-1))+1))</f>
        <v/>
      </c>
      <c r="C21" s="90"/>
      <c r="D21" s="89"/>
      <c r="E21" s="86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51"/>
      <c r="R21" s="54"/>
      <c r="S21" s="54"/>
      <c r="T21" s="56"/>
      <c r="U21" s="71" t="str">
        <f>IF(PlanMegVandens[[#This Row],[Mėginių ėmimo vietos pavadinimas]]&lt;&gt;"",SUM(PlanMegVandens[[#This Row],[A]:[Rad]]),"")</f>
        <v/>
      </c>
    </row>
    <row r="22" spans="2:21" ht="18" x14ac:dyDescent="0.25">
      <c r="B22" s="72" t="str">
        <f ca="1">IF(PlanMegVandens[[#This Row],[Mėginių ėmimo vietos pavadinimas]]="","",IF(ROW()=12,1,MAX(INDIRECT("B12:B"&amp;ROW()-1))+1))</f>
        <v/>
      </c>
      <c r="C22" s="90"/>
      <c r="D22" s="89"/>
      <c r="E22" s="86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51"/>
      <c r="R22" s="54"/>
      <c r="S22" s="54"/>
      <c r="T22" s="56"/>
      <c r="U22" s="71" t="str">
        <f>IF(PlanMegVandens[[#This Row],[Mėginių ėmimo vietos pavadinimas]]&lt;&gt;"",SUM(PlanMegVandens[[#This Row],[A]:[Rad]]),"")</f>
        <v/>
      </c>
    </row>
    <row r="23" spans="2:21" ht="18" x14ac:dyDescent="0.25">
      <c r="B23" s="72" t="str">
        <f ca="1">IF(PlanMegVandens[[#This Row],[Mėginių ėmimo vietos pavadinimas]]="","",IF(ROW()=12,1,MAX(INDIRECT("B12:B"&amp;ROW()-1))+1))</f>
        <v/>
      </c>
      <c r="C23" s="90"/>
      <c r="D23" s="89"/>
      <c r="E23" s="86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51"/>
      <c r="R23" s="54"/>
      <c r="S23" s="54"/>
      <c r="T23" s="56"/>
      <c r="U23" s="71" t="str">
        <f>IF(PlanMegVandens[[#This Row],[Mėginių ėmimo vietos pavadinimas]]&lt;&gt;"",SUM(PlanMegVandens[[#This Row],[A]:[Rad]]),"")</f>
        <v/>
      </c>
    </row>
    <row r="24" spans="2:21" ht="18" x14ac:dyDescent="0.25">
      <c r="B24" s="72" t="str">
        <f ca="1">IF(PlanMegVandens[[#This Row],[Mėginių ėmimo vietos pavadinimas]]="","",IF(ROW()=12,1,MAX(INDIRECT("B12:B"&amp;ROW()-1))+1))</f>
        <v/>
      </c>
      <c r="C24" s="90"/>
      <c r="D24" s="89"/>
      <c r="E24" s="86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51"/>
      <c r="R24" s="54"/>
      <c r="S24" s="54"/>
      <c r="T24" s="56"/>
      <c r="U24" s="71" t="str">
        <f>IF(PlanMegVandens[[#This Row],[Mėginių ėmimo vietos pavadinimas]]&lt;&gt;"",SUM(PlanMegVandens[[#This Row],[A]:[Rad]]),"")</f>
        <v/>
      </c>
    </row>
    <row r="25" spans="2:21" ht="18" x14ac:dyDescent="0.25">
      <c r="B25" s="72" t="str">
        <f ca="1">IF(PlanMegVandens[[#This Row],[Mėginių ėmimo vietos pavadinimas]]="","",IF(ROW()=12,1,MAX(INDIRECT("B12:B"&amp;ROW()-1))+1))</f>
        <v/>
      </c>
      <c r="C25" s="90"/>
      <c r="D25" s="89"/>
      <c r="E25" s="86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51"/>
      <c r="R25" s="54"/>
      <c r="S25" s="54"/>
      <c r="T25" s="56"/>
      <c r="U25" s="71" t="str">
        <f>IF(PlanMegVandens[[#This Row],[Mėginių ėmimo vietos pavadinimas]]&lt;&gt;"",SUM(PlanMegVandens[[#This Row],[A]:[Rad]]),"")</f>
        <v/>
      </c>
    </row>
    <row r="26" spans="2:21" ht="18" x14ac:dyDescent="0.25">
      <c r="B26" s="72" t="str">
        <f ca="1">IF(PlanMegVandens[[#This Row],[Mėginių ėmimo vietos pavadinimas]]="","",IF(ROW()=12,1,MAX(INDIRECT("B12:B"&amp;ROW()-1))+1))</f>
        <v/>
      </c>
      <c r="C26" s="90"/>
      <c r="D26" s="89"/>
      <c r="E26" s="86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51"/>
      <c r="R26" s="54"/>
      <c r="S26" s="54"/>
      <c r="T26" s="56"/>
      <c r="U26" s="71" t="str">
        <f>IF(PlanMegVandens[[#This Row],[Mėginių ėmimo vietos pavadinimas]]&lt;&gt;"",SUM(PlanMegVandens[[#This Row],[A]:[Rad]]),"")</f>
        <v/>
      </c>
    </row>
    <row r="27" spans="2:21" ht="18" x14ac:dyDescent="0.25">
      <c r="B27" s="72" t="str">
        <f ca="1">IF(PlanMegVandens[[#This Row],[Mėginių ėmimo vietos pavadinimas]]="","",IF(ROW()=12,1,MAX(INDIRECT("B12:B"&amp;ROW()-1))+1))</f>
        <v/>
      </c>
      <c r="C27" s="90"/>
      <c r="D27" s="89"/>
      <c r="E27" s="86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51"/>
      <c r="R27" s="54"/>
      <c r="S27" s="54"/>
      <c r="T27" s="56"/>
      <c r="U27" s="71" t="str">
        <f>IF(PlanMegVandens[[#This Row],[Mėginių ėmimo vietos pavadinimas]]&lt;&gt;"",SUM(PlanMegVandens[[#This Row],[A]:[Rad]]),"")</f>
        <v/>
      </c>
    </row>
    <row r="28" spans="2:21" ht="18" x14ac:dyDescent="0.25">
      <c r="B28" s="73" t="str">
        <f ca="1">IF(PlanMegVandens[[#This Row],[Mėginių ėmimo vietos pavadinimas]]="","",IF(ROW()=12,1,MAX(INDIRECT("B12:B"&amp;ROW()-1))+1))</f>
        <v/>
      </c>
      <c r="C28" s="90"/>
      <c r="D28" s="89"/>
      <c r="E28" s="86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51"/>
      <c r="R28" s="54"/>
      <c r="S28" s="54"/>
      <c r="T28" s="56"/>
      <c r="U28" s="71" t="str">
        <f>IF(PlanMegVandens[[#This Row],[Mėginių ėmimo vietos pavadinimas]]&lt;&gt;"",SUM(PlanMegVandens[[#This Row],[A]:[Rad]]),"")</f>
        <v/>
      </c>
    </row>
    <row r="29" spans="2:21" ht="18" x14ac:dyDescent="0.25">
      <c r="B29" s="73" t="str">
        <f ca="1">IF(PlanMegVandens[[#This Row],[Mėginių ėmimo vietos pavadinimas]]="","",IF(ROW()=12,1,MAX(INDIRECT("B12:B"&amp;ROW()-1))+1))</f>
        <v/>
      </c>
      <c r="C29" s="90"/>
      <c r="D29" s="89"/>
      <c r="E29" s="86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51"/>
      <c r="R29" s="54"/>
      <c r="S29" s="54"/>
      <c r="T29" s="56"/>
      <c r="U29" s="71" t="str">
        <f>IF(PlanMegVandens[[#This Row],[Mėginių ėmimo vietos pavadinimas]]&lt;&gt;"",SUM(PlanMegVandens[[#This Row],[A]:[Rad]]),"")</f>
        <v/>
      </c>
    </row>
    <row r="30" spans="2:21" ht="18" x14ac:dyDescent="0.25">
      <c r="B30" s="73" t="str">
        <f ca="1">IF(PlanMegVandens[[#This Row],[Mėginių ėmimo vietos pavadinimas]]="","",IF(ROW()=12,1,MAX(INDIRECT("B12:B"&amp;ROW()-1))+1))</f>
        <v/>
      </c>
      <c r="C30" s="90"/>
      <c r="D30" s="89"/>
      <c r="E30" s="86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51"/>
      <c r="R30" s="54"/>
      <c r="S30" s="54"/>
      <c r="T30" s="56"/>
      <c r="U30" s="71" t="str">
        <f>IF(PlanMegVandens[[#This Row],[Mėginių ėmimo vietos pavadinimas]]&lt;&gt;"",SUM(PlanMegVandens[[#This Row],[A]:[Rad]]),"")</f>
        <v/>
      </c>
    </row>
    <row r="31" spans="2:21" ht="18" x14ac:dyDescent="0.25">
      <c r="B31" s="73" t="str">
        <f ca="1">IF(PlanMegVandens[[#This Row],[Mėginių ėmimo vietos pavadinimas]]="","",IF(ROW()=12,1,MAX(INDIRECT("B12:B"&amp;ROW()-1))+1))</f>
        <v/>
      </c>
      <c r="C31" s="90"/>
      <c r="D31" s="89"/>
      <c r="E31" s="86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51"/>
      <c r="R31" s="54"/>
      <c r="S31" s="54"/>
      <c r="T31" s="56"/>
      <c r="U31" s="71" t="str">
        <f>IF(PlanMegVandens[[#This Row],[Mėginių ėmimo vietos pavadinimas]]&lt;&gt;"",SUM(PlanMegVandens[[#This Row],[A]:[Rad]]),"")</f>
        <v/>
      </c>
    </row>
    <row r="32" spans="2:21" ht="18" x14ac:dyDescent="0.25">
      <c r="B32" s="73" t="str">
        <f ca="1">IF(PlanMegVandens[[#This Row],[Mėginių ėmimo vietos pavadinimas]]="","",IF(ROW()=12,1,MAX(INDIRECT("B12:B"&amp;ROW()-1))+1))</f>
        <v/>
      </c>
      <c r="C32" s="90"/>
      <c r="D32" s="89"/>
      <c r="E32" s="86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51"/>
      <c r="R32" s="54"/>
      <c r="S32" s="54"/>
      <c r="T32" s="56"/>
      <c r="U32" s="71" t="str">
        <f>IF(PlanMegVandens[[#This Row],[Mėginių ėmimo vietos pavadinimas]]&lt;&gt;"",SUM(PlanMegVandens[[#This Row],[A]:[Rad]]),"")</f>
        <v/>
      </c>
    </row>
    <row r="33" spans="2:21" ht="18" x14ac:dyDescent="0.25">
      <c r="B33" s="73" t="str">
        <f ca="1">IF(PlanMegVandens[[#This Row],[Mėginių ėmimo vietos pavadinimas]]="","",IF(ROW()=12,1,MAX(INDIRECT("B12:B"&amp;ROW()-1))+1))</f>
        <v/>
      </c>
      <c r="C33" s="90"/>
      <c r="D33" s="89"/>
      <c r="E33" s="86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51"/>
      <c r="R33" s="54"/>
      <c r="S33" s="54"/>
      <c r="T33" s="56"/>
      <c r="U33" s="71" t="str">
        <f>IF(PlanMegVandens[[#This Row],[Mėginių ėmimo vietos pavadinimas]]&lt;&gt;"",SUM(PlanMegVandens[[#This Row],[A]:[Rad]]),"")</f>
        <v/>
      </c>
    </row>
    <row r="34" spans="2:21" ht="18" x14ac:dyDescent="0.25">
      <c r="B34" s="73" t="str">
        <f ca="1">IF(PlanMegVandens[[#This Row],[Mėginių ėmimo vietos pavadinimas]]="","",IF(ROW()=12,1,MAX(INDIRECT("B12:B"&amp;ROW()-1))+1))</f>
        <v/>
      </c>
      <c r="C34" s="90"/>
      <c r="D34" s="89"/>
      <c r="E34" s="86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51"/>
      <c r="R34" s="54"/>
      <c r="S34" s="54"/>
      <c r="T34" s="56"/>
      <c r="U34" s="71" t="str">
        <f>IF(PlanMegVandens[[#This Row],[Mėginių ėmimo vietos pavadinimas]]&lt;&gt;"",SUM(PlanMegVandens[[#This Row],[A]:[Rad]]),"")</f>
        <v/>
      </c>
    </row>
    <row r="35" spans="2:21" ht="18" x14ac:dyDescent="0.25">
      <c r="B35" s="73" t="str">
        <f ca="1">IF(PlanMegVandens[[#This Row],[Mėginių ėmimo vietos pavadinimas]]="","",IF(ROW()=12,1,MAX(INDIRECT("B12:B"&amp;ROW()-1))+1))</f>
        <v/>
      </c>
      <c r="C35" s="90"/>
      <c r="D35" s="89"/>
      <c r="E35" s="86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51"/>
      <c r="R35" s="54"/>
      <c r="S35" s="54"/>
      <c r="T35" s="56"/>
      <c r="U35" s="71" t="str">
        <f>IF(PlanMegVandens[[#This Row],[Mėginių ėmimo vietos pavadinimas]]&lt;&gt;"",SUM(PlanMegVandens[[#This Row],[A]:[Rad]]),"")</f>
        <v/>
      </c>
    </row>
    <row r="36" spans="2:21" ht="18" x14ac:dyDescent="0.25">
      <c r="B36" s="73" t="str">
        <f ca="1">IF(PlanMegVandens[[#This Row],[Mėginių ėmimo vietos pavadinimas]]="","",IF(ROW()=12,1,MAX(INDIRECT("B12:B"&amp;ROW()-1))+1))</f>
        <v/>
      </c>
      <c r="C36" s="90"/>
      <c r="D36" s="89"/>
      <c r="E36" s="86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51"/>
      <c r="R36" s="54"/>
      <c r="S36" s="54"/>
      <c r="T36" s="56"/>
      <c r="U36" s="71" t="str">
        <f>IF(PlanMegVandens[[#This Row],[Mėginių ėmimo vietos pavadinimas]]&lt;&gt;"",SUM(PlanMegVandens[[#This Row],[A]:[Rad]]),"")</f>
        <v/>
      </c>
    </row>
    <row r="37" spans="2:21" ht="18" x14ac:dyDescent="0.25">
      <c r="B37" s="73" t="str">
        <f ca="1">IF(PlanMegVandens[[#This Row],[Mėginių ėmimo vietos pavadinimas]]="","",IF(ROW()=12,1,MAX(INDIRECT("B12:B"&amp;ROW()-1))+1))</f>
        <v/>
      </c>
      <c r="C37" s="90"/>
      <c r="D37" s="89"/>
      <c r="E37" s="86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51"/>
      <c r="R37" s="54"/>
      <c r="S37" s="54"/>
      <c r="T37" s="56"/>
      <c r="U37" s="71" t="str">
        <f>IF(PlanMegVandens[[#This Row],[Mėginių ėmimo vietos pavadinimas]]&lt;&gt;"",SUM(PlanMegVandens[[#This Row],[A]:[Rad]]),"")</f>
        <v/>
      </c>
    </row>
    <row r="38" spans="2:21" ht="18" x14ac:dyDescent="0.25">
      <c r="B38" s="73" t="str">
        <f ca="1">IF(PlanMegVandens[[#This Row],[Mėginių ėmimo vietos pavadinimas]]="","",IF(ROW()=12,1,MAX(INDIRECT("B12:B"&amp;ROW()-1))+1))</f>
        <v/>
      </c>
      <c r="C38" s="90"/>
      <c r="D38" s="89"/>
      <c r="E38" s="86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51"/>
      <c r="R38" s="54"/>
      <c r="S38" s="54"/>
      <c r="T38" s="56"/>
      <c r="U38" s="71" t="str">
        <f>IF(PlanMegVandens[[#This Row],[Mėginių ėmimo vietos pavadinimas]]&lt;&gt;"",SUM(PlanMegVandens[[#This Row],[A]:[Rad]]),"")</f>
        <v/>
      </c>
    </row>
    <row r="39" spans="2:21" ht="18" x14ac:dyDescent="0.25">
      <c r="B39" s="73" t="str">
        <f ca="1">IF(PlanMegVandens[[#This Row],[Mėginių ėmimo vietos pavadinimas]]="","",IF(ROW()=12,1,MAX(INDIRECT("B12:B"&amp;ROW()-1))+1))</f>
        <v/>
      </c>
      <c r="C39" s="90"/>
      <c r="D39" s="89"/>
      <c r="E39" s="86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51"/>
      <c r="R39" s="54"/>
      <c r="S39" s="54"/>
      <c r="T39" s="56"/>
      <c r="U39" s="71" t="str">
        <f>IF(PlanMegVandens[[#This Row],[Mėginių ėmimo vietos pavadinimas]]&lt;&gt;"",SUM(PlanMegVandens[[#This Row],[A]:[Rad]]),"")</f>
        <v/>
      </c>
    </row>
    <row r="40" spans="2:21" ht="18" x14ac:dyDescent="0.25">
      <c r="B40" s="73" t="str">
        <f ca="1">IF(PlanMegVandens[[#This Row],[Mėginių ėmimo vietos pavadinimas]]="","",IF(ROW()=12,1,MAX(INDIRECT("B12:B"&amp;ROW()-1))+1))</f>
        <v/>
      </c>
      <c r="C40" s="90"/>
      <c r="D40" s="89"/>
      <c r="E40" s="86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51"/>
      <c r="R40" s="54"/>
      <c r="S40" s="54"/>
      <c r="T40" s="56"/>
      <c r="U40" s="71" t="str">
        <f>IF(PlanMegVandens[[#This Row],[Mėginių ėmimo vietos pavadinimas]]&lt;&gt;"",SUM(PlanMegVandens[[#This Row],[A]:[Rad]]),"")</f>
        <v/>
      </c>
    </row>
    <row r="41" spans="2:21" ht="18" x14ac:dyDescent="0.25">
      <c r="B41" s="73" t="str">
        <f ca="1">IF(PlanMegVandens[[#This Row],[Mėginių ėmimo vietos pavadinimas]]="","",IF(ROW()=12,1,MAX(INDIRECT("B12:B"&amp;ROW()-1))+1))</f>
        <v/>
      </c>
      <c r="C41" s="90"/>
      <c r="D41" s="89"/>
      <c r="E41" s="86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51"/>
      <c r="R41" s="54"/>
      <c r="S41" s="54"/>
      <c r="T41" s="56"/>
      <c r="U41" s="71" t="str">
        <f>IF(PlanMegVandens[[#This Row],[Mėginių ėmimo vietos pavadinimas]]&lt;&gt;"",SUM(PlanMegVandens[[#This Row],[A]:[Rad]]),"")</f>
        <v/>
      </c>
    </row>
    <row r="42" spans="2:21" ht="18" x14ac:dyDescent="0.25">
      <c r="B42" s="73" t="str">
        <f ca="1">IF(PlanMegVandens[[#This Row],[Mėginių ėmimo vietos pavadinimas]]="","",IF(ROW()=12,1,MAX(INDIRECT("B12:B"&amp;ROW()-1))+1))</f>
        <v/>
      </c>
      <c r="C42" s="90"/>
      <c r="D42" s="89"/>
      <c r="E42" s="86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51"/>
      <c r="R42" s="54"/>
      <c r="S42" s="54"/>
      <c r="T42" s="56"/>
      <c r="U42" s="71" t="str">
        <f>IF(PlanMegVandens[[#This Row],[Mėginių ėmimo vietos pavadinimas]]&lt;&gt;"",SUM(PlanMegVandens[[#This Row],[A]:[Rad]]),"")</f>
        <v/>
      </c>
    </row>
    <row r="43" spans="2:21" ht="18" x14ac:dyDescent="0.25">
      <c r="B43" s="73" t="str">
        <f ca="1">IF(PlanMegVandens[[#This Row],[Mėginių ėmimo vietos pavadinimas]]="","",IF(ROW()=12,1,MAX(INDIRECT("B12:B"&amp;ROW()-1))+1))</f>
        <v/>
      </c>
      <c r="C43" s="90"/>
      <c r="D43" s="89"/>
      <c r="E43" s="86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51"/>
      <c r="R43" s="54"/>
      <c r="S43" s="54"/>
      <c r="T43" s="56"/>
      <c r="U43" s="71" t="str">
        <f>IF(PlanMegVandens[[#This Row],[Mėginių ėmimo vietos pavadinimas]]&lt;&gt;"",SUM(PlanMegVandens[[#This Row],[A]:[Rad]]),"")</f>
        <v/>
      </c>
    </row>
    <row r="44" spans="2:21" ht="18" x14ac:dyDescent="0.25">
      <c r="B44" s="73" t="str">
        <f ca="1">IF(PlanMegVandens[[#This Row],[Mėginių ėmimo vietos pavadinimas]]="","",IF(ROW()=12,1,MAX(INDIRECT("B12:B"&amp;ROW()-1))+1))</f>
        <v/>
      </c>
      <c r="C44" s="90"/>
      <c r="D44" s="89"/>
      <c r="E44" s="86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51"/>
      <c r="R44" s="54"/>
      <c r="S44" s="54"/>
      <c r="T44" s="56"/>
      <c r="U44" s="71" t="str">
        <f>IF(PlanMegVandens[[#This Row],[Mėginių ėmimo vietos pavadinimas]]&lt;&gt;"",SUM(PlanMegVandens[[#This Row],[A]:[Rad]]),"")</f>
        <v/>
      </c>
    </row>
    <row r="45" spans="2:21" ht="18" x14ac:dyDescent="0.25">
      <c r="B45" s="73" t="str">
        <f ca="1">IF(PlanMegVandens[[#This Row],[Mėginių ėmimo vietos pavadinimas]]="","",IF(ROW()=12,1,MAX(INDIRECT("B12:B"&amp;ROW()-1))+1))</f>
        <v/>
      </c>
      <c r="C45" s="90"/>
      <c r="D45" s="89"/>
      <c r="E45" s="86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51"/>
      <c r="R45" s="54"/>
      <c r="S45" s="54"/>
      <c r="T45" s="56"/>
      <c r="U45" s="71" t="str">
        <f>IF(PlanMegVandens[[#This Row],[Mėginių ėmimo vietos pavadinimas]]&lt;&gt;"",SUM(PlanMegVandens[[#This Row],[A]:[Rad]]),"")</f>
        <v/>
      </c>
    </row>
    <row r="46" spans="2:21" ht="18" x14ac:dyDescent="0.25">
      <c r="B46" s="74" t="str">
        <f ca="1">IF(PlanMegVandens[[#This Row],[Mėginių ėmimo vietos pavadinimas]]="","",IF(ROW()=12,1,MAX(INDIRECT("B12:B"&amp;ROW()-1))+1))</f>
        <v/>
      </c>
      <c r="C46" s="90"/>
      <c r="D46" s="89"/>
      <c r="E46" s="86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51"/>
      <c r="R46" s="54"/>
      <c r="S46" s="54"/>
      <c r="T46" s="56"/>
      <c r="U46" s="71" t="str">
        <f>IF(PlanMegVandens[[#This Row],[Mėginių ėmimo vietos pavadinimas]]&lt;&gt;"",SUM(PlanMegVandens[[#This Row],[A]:[Rad]]),"")</f>
        <v/>
      </c>
    </row>
    <row r="47" spans="2:21" ht="18" x14ac:dyDescent="0.25">
      <c r="B47" s="73" t="str">
        <f ca="1">IF(PlanMegVandens[[#This Row],[Mėginių ėmimo vietos pavadinimas]]="","",IF(ROW()=12,1,MAX(INDIRECT("B12:B"&amp;ROW()-1))+1))</f>
        <v/>
      </c>
      <c r="C47" s="90"/>
      <c r="D47" s="89"/>
      <c r="E47" s="86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51"/>
      <c r="R47" s="54"/>
      <c r="S47" s="54"/>
      <c r="T47" s="56"/>
      <c r="U47" s="71" t="str">
        <f>IF(PlanMegVandens[[#This Row],[Mėginių ėmimo vietos pavadinimas]]&lt;&gt;"",SUM(PlanMegVandens[[#This Row],[A]:[Rad]]),"")</f>
        <v/>
      </c>
    </row>
    <row r="48" spans="2:21" ht="18" x14ac:dyDescent="0.25">
      <c r="B48" s="73" t="str">
        <f ca="1">IF(PlanMegVandens[[#This Row],[Mėginių ėmimo vietos pavadinimas]]="","",IF(ROW()=12,1,MAX(INDIRECT("B12:B"&amp;ROW()-1))+1))</f>
        <v/>
      </c>
      <c r="C48" s="90"/>
      <c r="D48" s="89"/>
      <c r="E48" s="86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51"/>
      <c r="R48" s="54"/>
      <c r="S48" s="54"/>
      <c r="T48" s="56"/>
      <c r="U48" s="71" t="str">
        <f>IF(PlanMegVandens[[#This Row],[Mėginių ėmimo vietos pavadinimas]]&lt;&gt;"",SUM(PlanMegVandens[[#This Row],[A]:[Rad]]),"")</f>
        <v/>
      </c>
    </row>
    <row r="49" spans="2:21" ht="18" x14ac:dyDescent="0.25">
      <c r="B49" s="73" t="str">
        <f ca="1">IF(PlanMegVandens[[#This Row],[Mėginių ėmimo vietos pavadinimas]]="","",IF(ROW()=12,1,MAX(INDIRECT("B12:B"&amp;ROW()-1))+1))</f>
        <v/>
      </c>
      <c r="C49" s="90"/>
      <c r="D49" s="89"/>
      <c r="E49" s="86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51"/>
      <c r="R49" s="54"/>
      <c r="S49" s="54"/>
      <c r="T49" s="56"/>
      <c r="U49" s="71" t="str">
        <f>IF(PlanMegVandens[[#This Row],[Mėginių ėmimo vietos pavadinimas]]&lt;&gt;"",SUM(PlanMegVandens[[#This Row],[A]:[Rad]]),"")</f>
        <v/>
      </c>
    </row>
    <row r="50" spans="2:21" ht="18" x14ac:dyDescent="0.25">
      <c r="B50" s="73" t="str">
        <f ca="1">IF(PlanMegVandens[[#This Row],[Mėginių ėmimo vietos pavadinimas]]="","",IF(ROW()=12,1,MAX(INDIRECT("B12:B"&amp;ROW()-1))+1))</f>
        <v/>
      </c>
      <c r="C50" s="90"/>
      <c r="D50" s="89"/>
      <c r="E50" s="86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51"/>
      <c r="R50" s="54"/>
      <c r="S50" s="54"/>
      <c r="T50" s="56"/>
      <c r="U50" s="71" t="str">
        <f>IF(PlanMegVandens[[#This Row],[Mėginių ėmimo vietos pavadinimas]]&lt;&gt;"",SUM(PlanMegVandens[[#This Row],[A]:[Rad]]),"")</f>
        <v/>
      </c>
    </row>
    <row r="51" spans="2:21" ht="18" x14ac:dyDescent="0.25">
      <c r="B51" s="73" t="str">
        <f ca="1">IF(PlanMegVandens[[#This Row],[Mėginių ėmimo vietos pavadinimas]]="","",IF(ROW()=12,1,MAX(INDIRECT("B12:B"&amp;ROW()-1))+1))</f>
        <v/>
      </c>
      <c r="C51" s="90"/>
      <c r="D51" s="89"/>
      <c r="E51" s="86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51"/>
      <c r="R51" s="54"/>
      <c r="S51" s="54"/>
      <c r="T51" s="56"/>
      <c r="U51" s="71" t="str">
        <f>IF(PlanMegVandens[[#This Row],[Mėginių ėmimo vietos pavadinimas]]&lt;&gt;"",SUM(PlanMegVandens[[#This Row],[A]:[Rad]]),"")</f>
        <v/>
      </c>
    </row>
    <row r="52" spans="2:21" ht="18" x14ac:dyDescent="0.25">
      <c r="B52" s="73" t="str">
        <f ca="1">IF(PlanMegVandens[[#This Row],[Mėginių ėmimo vietos pavadinimas]]="","",IF(ROW()=12,1,MAX(INDIRECT("B12:B"&amp;ROW()-1))+1))</f>
        <v/>
      </c>
      <c r="C52" s="90"/>
      <c r="D52" s="89"/>
      <c r="E52" s="86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51"/>
      <c r="R52" s="54"/>
      <c r="S52" s="54"/>
      <c r="T52" s="56"/>
      <c r="U52" s="71" t="str">
        <f>IF(PlanMegVandens[[#This Row],[Mėginių ėmimo vietos pavadinimas]]&lt;&gt;"",SUM(PlanMegVandens[[#This Row],[A]:[Rad]]),"")</f>
        <v/>
      </c>
    </row>
    <row r="53" spans="2:21" ht="18" x14ac:dyDescent="0.25">
      <c r="B53" s="73" t="str">
        <f ca="1">IF(PlanMegVandens[[#This Row],[Mėginių ėmimo vietos pavadinimas]]="","",IF(ROW()=12,1,MAX(INDIRECT("B12:B"&amp;ROW()-1))+1))</f>
        <v/>
      </c>
      <c r="C53" s="90"/>
      <c r="D53" s="89"/>
      <c r="E53" s="86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51"/>
      <c r="R53" s="54"/>
      <c r="S53" s="54"/>
      <c r="T53" s="56"/>
      <c r="U53" s="71" t="str">
        <f>IF(PlanMegVandens[[#This Row],[Mėginių ėmimo vietos pavadinimas]]&lt;&gt;"",SUM(PlanMegVandens[[#This Row],[A]:[Rad]]),"")</f>
        <v/>
      </c>
    </row>
    <row r="54" spans="2:21" ht="18" x14ac:dyDescent="0.25">
      <c r="B54" s="73" t="str">
        <f ca="1">IF(PlanMegVandens[[#This Row],[Mėginių ėmimo vietos pavadinimas]]="","",IF(ROW()=12,1,MAX(INDIRECT("B12:B"&amp;ROW()-1))+1))</f>
        <v/>
      </c>
      <c r="C54" s="90"/>
      <c r="D54" s="89"/>
      <c r="E54" s="86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51"/>
      <c r="R54" s="54"/>
      <c r="S54" s="54"/>
      <c r="T54" s="56"/>
      <c r="U54" s="71" t="str">
        <f>IF(PlanMegVandens[[#This Row],[Mėginių ėmimo vietos pavadinimas]]&lt;&gt;"",SUM(PlanMegVandens[[#This Row],[A]:[Rad]]),"")</f>
        <v/>
      </c>
    </row>
    <row r="55" spans="2:21" ht="18" x14ac:dyDescent="0.25">
      <c r="B55" s="73" t="str">
        <f ca="1">IF(PlanMegVandens[[#This Row],[Mėginių ėmimo vietos pavadinimas]]="","",IF(ROW()=12,1,MAX(INDIRECT("B12:B"&amp;ROW()-1))+1))</f>
        <v/>
      </c>
      <c r="C55" s="90"/>
      <c r="D55" s="89"/>
      <c r="E55" s="86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51"/>
      <c r="R55" s="54"/>
      <c r="S55" s="54"/>
      <c r="T55" s="56"/>
      <c r="U55" s="71" t="str">
        <f>IF(PlanMegVandens[[#This Row],[Mėginių ėmimo vietos pavadinimas]]&lt;&gt;"",SUM(PlanMegVandens[[#This Row],[A]:[Rad]]),"")</f>
        <v/>
      </c>
    </row>
    <row r="56" spans="2:21" ht="18" x14ac:dyDescent="0.25">
      <c r="B56" s="73" t="str">
        <f ca="1">IF(PlanMegVandens[[#This Row],[Mėginių ėmimo vietos pavadinimas]]="","",IF(ROW()=12,1,MAX(INDIRECT("B12:B"&amp;ROW()-1))+1))</f>
        <v/>
      </c>
      <c r="C56" s="90"/>
      <c r="D56" s="89"/>
      <c r="E56" s="86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51"/>
      <c r="R56" s="54"/>
      <c r="S56" s="54"/>
      <c r="T56" s="56"/>
      <c r="U56" s="71" t="str">
        <f>IF(PlanMegVandens[[#This Row],[Mėginių ėmimo vietos pavadinimas]]&lt;&gt;"",SUM(PlanMegVandens[[#This Row],[A]:[Rad]]),"")</f>
        <v/>
      </c>
    </row>
    <row r="57" spans="2:21" ht="18" x14ac:dyDescent="0.25">
      <c r="B57" s="73" t="str">
        <f ca="1">IF(PlanMegVandens[[#This Row],[Mėginių ėmimo vietos pavadinimas]]="","",IF(ROW()=12,1,MAX(INDIRECT("B12:B"&amp;ROW()-1))+1))</f>
        <v/>
      </c>
      <c r="C57" s="90"/>
      <c r="D57" s="89"/>
      <c r="E57" s="86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51"/>
      <c r="R57" s="54"/>
      <c r="S57" s="54"/>
      <c r="T57" s="56"/>
      <c r="U57" s="71" t="str">
        <f>IF(PlanMegVandens[[#This Row],[Mėginių ėmimo vietos pavadinimas]]&lt;&gt;"",SUM(PlanMegVandens[[#This Row],[A]:[Rad]]),"")</f>
        <v/>
      </c>
    </row>
    <row r="58" spans="2:21" ht="18" x14ac:dyDescent="0.25">
      <c r="B58" s="73" t="str">
        <f ca="1">IF(PlanMegVandens[[#This Row],[Mėginių ėmimo vietos pavadinimas]]="","",IF(ROW()=12,1,MAX(INDIRECT("B12:B"&amp;ROW()-1))+1))</f>
        <v/>
      </c>
      <c r="C58" s="90"/>
      <c r="D58" s="89"/>
      <c r="E58" s="86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51"/>
      <c r="R58" s="54"/>
      <c r="S58" s="54"/>
      <c r="T58" s="56"/>
      <c r="U58" s="71" t="str">
        <f>IF(PlanMegVandens[[#This Row],[Mėginių ėmimo vietos pavadinimas]]&lt;&gt;"",SUM(PlanMegVandens[[#This Row],[A]:[Rad]]),"")</f>
        <v/>
      </c>
    </row>
    <row r="59" spans="2:21" ht="18" x14ac:dyDescent="0.25">
      <c r="B59" s="73" t="str">
        <f ca="1">IF(PlanMegVandens[[#This Row],[Mėginių ėmimo vietos pavadinimas]]="","",IF(ROW()=12,1,MAX(INDIRECT("B12:B"&amp;ROW()-1))+1))</f>
        <v/>
      </c>
      <c r="C59" s="90"/>
      <c r="D59" s="89"/>
      <c r="E59" s="86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51"/>
      <c r="R59" s="54"/>
      <c r="S59" s="54"/>
      <c r="T59" s="56"/>
      <c r="U59" s="71" t="str">
        <f>IF(PlanMegVandens[[#This Row],[Mėginių ėmimo vietos pavadinimas]]&lt;&gt;"",SUM(PlanMegVandens[[#This Row],[A]:[Rad]]),"")</f>
        <v/>
      </c>
    </row>
    <row r="60" spans="2:21" ht="18" x14ac:dyDescent="0.25">
      <c r="B60" s="73" t="str">
        <f ca="1">IF(PlanMegVandens[[#This Row],[Mėginių ėmimo vietos pavadinimas]]="","",IF(ROW()=12,1,MAX(INDIRECT("B12:B"&amp;ROW()-1))+1))</f>
        <v/>
      </c>
      <c r="C60" s="90"/>
      <c r="D60" s="89"/>
      <c r="E60" s="86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51"/>
      <c r="R60" s="54"/>
      <c r="S60" s="54"/>
      <c r="T60" s="56"/>
      <c r="U60" s="71" t="str">
        <f>IF(PlanMegVandens[[#This Row],[Mėginių ėmimo vietos pavadinimas]]&lt;&gt;"",SUM(PlanMegVandens[[#This Row],[A]:[Rad]]),"")</f>
        <v/>
      </c>
    </row>
    <row r="61" spans="2:21" ht="18" x14ac:dyDescent="0.25">
      <c r="B61" s="73" t="str">
        <f ca="1">IF(PlanMegVandens[[#This Row],[Mėginių ėmimo vietos pavadinimas]]="","",IF(ROW()=12,1,MAX(INDIRECT("B12:B"&amp;ROW()-1))+1))</f>
        <v/>
      </c>
      <c r="C61" s="90"/>
      <c r="D61" s="89"/>
      <c r="E61" s="86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51"/>
      <c r="R61" s="54"/>
      <c r="S61" s="54"/>
      <c r="T61" s="56"/>
      <c r="U61" s="71" t="str">
        <f>IF(PlanMegVandens[[#This Row],[Mėginių ėmimo vietos pavadinimas]]&lt;&gt;"",SUM(PlanMegVandens[[#This Row],[A]:[Rad]]),"")</f>
        <v/>
      </c>
    </row>
    <row r="62" spans="2:21" ht="18" x14ac:dyDescent="0.25">
      <c r="B62" s="73" t="str">
        <f ca="1">IF(PlanMegVandens[[#This Row],[Mėginių ėmimo vietos pavadinimas]]="","",IF(ROW()=12,1,MAX(INDIRECT("B12:B"&amp;ROW()-1))+1))</f>
        <v/>
      </c>
      <c r="C62" s="90"/>
      <c r="D62" s="89"/>
      <c r="E62" s="86"/>
      <c r="F62" s="49"/>
      <c r="G62" s="49"/>
      <c r="H62" s="49"/>
      <c r="I62" s="49"/>
      <c r="J62" s="49"/>
      <c r="K62" s="49"/>
      <c r="L62" s="49"/>
      <c r="M62" s="49"/>
      <c r="N62" s="49"/>
      <c r="O62" s="49"/>
      <c r="P62" s="49"/>
      <c r="Q62" s="51"/>
      <c r="R62" s="54"/>
      <c r="S62" s="54"/>
      <c r="T62" s="56"/>
      <c r="U62" s="71" t="str">
        <f>IF(PlanMegVandens[[#This Row],[Mėginių ėmimo vietos pavadinimas]]&lt;&gt;"",SUM(PlanMegVandens[[#This Row],[A]:[Rad]]),"")</f>
        <v/>
      </c>
    </row>
    <row r="63" spans="2:21" ht="18" x14ac:dyDescent="0.25">
      <c r="B63" s="73" t="str">
        <f ca="1">IF(PlanMegVandens[[#This Row],[Mėginių ėmimo vietos pavadinimas]]="","",IF(ROW()=12,1,MAX(INDIRECT("B12:B"&amp;ROW()-1))+1))</f>
        <v/>
      </c>
      <c r="C63" s="90"/>
      <c r="D63" s="89"/>
      <c r="E63" s="86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51"/>
      <c r="R63" s="54"/>
      <c r="S63" s="54"/>
      <c r="T63" s="56"/>
      <c r="U63" s="71" t="str">
        <f>IF(PlanMegVandens[[#This Row],[Mėginių ėmimo vietos pavadinimas]]&lt;&gt;"",SUM(PlanMegVandens[[#This Row],[A]:[Rad]]),"")</f>
        <v/>
      </c>
    </row>
    <row r="64" spans="2:21" ht="18" x14ac:dyDescent="0.25">
      <c r="B64" s="73" t="str">
        <f ca="1">IF(PlanMegVandens[[#This Row],[Mėginių ėmimo vietos pavadinimas]]="","",IF(ROW()=12,1,MAX(INDIRECT("B12:B"&amp;ROW()-1))+1))</f>
        <v/>
      </c>
      <c r="C64" s="90"/>
      <c r="D64" s="89"/>
      <c r="E64" s="86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51"/>
      <c r="R64" s="54"/>
      <c r="S64" s="54"/>
      <c r="T64" s="56"/>
      <c r="U64" s="71" t="str">
        <f>IF(PlanMegVandens[[#This Row],[Mėginių ėmimo vietos pavadinimas]]&lt;&gt;"",SUM(PlanMegVandens[[#This Row],[A]:[Rad]]),"")</f>
        <v/>
      </c>
    </row>
    <row r="65" spans="2:21" ht="18" x14ac:dyDescent="0.25">
      <c r="B65" s="73" t="str">
        <f ca="1">IF(PlanMegVandens[[#This Row],[Mėginių ėmimo vietos pavadinimas]]="","",IF(ROW()=12,1,MAX(INDIRECT("B12:B"&amp;ROW()-1))+1))</f>
        <v/>
      </c>
      <c r="C65" s="90"/>
      <c r="D65" s="89"/>
      <c r="E65" s="86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51"/>
      <c r="R65" s="54"/>
      <c r="S65" s="54"/>
      <c r="T65" s="56"/>
      <c r="U65" s="71" t="str">
        <f>IF(PlanMegVandens[[#This Row],[Mėginių ėmimo vietos pavadinimas]]&lt;&gt;"",SUM(PlanMegVandens[[#This Row],[A]:[Rad]]),"")</f>
        <v/>
      </c>
    </row>
    <row r="66" spans="2:21" ht="18" x14ac:dyDescent="0.25">
      <c r="B66" s="73" t="str">
        <f ca="1">IF(PlanMegVandens[[#This Row],[Mėginių ėmimo vietos pavadinimas]]="","",IF(ROW()=12,1,MAX(INDIRECT("B12:B"&amp;ROW()-1))+1))</f>
        <v/>
      </c>
      <c r="C66" s="90"/>
      <c r="D66" s="89"/>
      <c r="E66" s="86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51"/>
      <c r="R66" s="54"/>
      <c r="S66" s="54"/>
      <c r="T66" s="56"/>
      <c r="U66" s="71" t="str">
        <f>IF(PlanMegVandens[[#This Row],[Mėginių ėmimo vietos pavadinimas]]&lt;&gt;"",SUM(PlanMegVandens[[#This Row],[A]:[Rad]]),"")</f>
        <v/>
      </c>
    </row>
    <row r="67" spans="2:21" ht="18" x14ac:dyDescent="0.25">
      <c r="B67" s="73" t="str">
        <f ca="1">IF(PlanMegVandens[[#This Row],[Mėginių ėmimo vietos pavadinimas]]="","",IF(ROW()=12,1,MAX(INDIRECT("B12:B"&amp;ROW()-1))+1))</f>
        <v/>
      </c>
      <c r="C67" s="90"/>
      <c r="D67" s="89"/>
      <c r="E67" s="86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51"/>
      <c r="R67" s="54"/>
      <c r="S67" s="54"/>
      <c r="T67" s="56"/>
      <c r="U67" s="71" t="str">
        <f>IF(PlanMegVandens[[#This Row],[Mėginių ėmimo vietos pavadinimas]]&lt;&gt;"",SUM(PlanMegVandens[[#This Row],[A]:[Rad]]),"")</f>
        <v/>
      </c>
    </row>
    <row r="68" spans="2:21" ht="18" x14ac:dyDescent="0.25">
      <c r="B68" s="73" t="str">
        <f ca="1">IF(PlanMegVandens[[#This Row],[Mėginių ėmimo vietos pavadinimas]]="","",IF(ROW()=12,1,MAX(INDIRECT("B12:B"&amp;ROW()-1))+1))</f>
        <v/>
      </c>
      <c r="C68" s="90"/>
      <c r="D68" s="89"/>
      <c r="E68" s="86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51"/>
      <c r="R68" s="54"/>
      <c r="S68" s="54"/>
      <c r="T68" s="56"/>
      <c r="U68" s="71" t="str">
        <f>IF(PlanMegVandens[[#This Row],[Mėginių ėmimo vietos pavadinimas]]&lt;&gt;"",SUM(PlanMegVandens[[#This Row],[A]:[Rad]]),"")</f>
        <v/>
      </c>
    </row>
    <row r="69" spans="2:21" ht="18" x14ac:dyDescent="0.25">
      <c r="B69" s="73" t="str">
        <f ca="1">IF(PlanMegVandens[[#This Row],[Mėginių ėmimo vietos pavadinimas]]="","",IF(ROW()=12,1,MAX(INDIRECT("B12:B"&amp;ROW()-1))+1))</f>
        <v/>
      </c>
      <c r="C69" s="90"/>
      <c r="D69" s="89"/>
      <c r="E69" s="86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51"/>
      <c r="R69" s="54"/>
      <c r="S69" s="54"/>
      <c r="T69" s="56"/>
      <c r="U69" s="71" t="str">
        <f>IF(PlanMegVandens[[#This Row],[Mėginių ėmimo vietos pavadinimas]]&lt;&gt;"",SUM(PlanMegVandens[[#This Row],[A]:[Rad]]),"")</f>
        <v/>
      </c>
    </row>
    <row r="70" spans="2:21" ht="18" x14ac:dyDescent="0.25">
      <c r="B70" s="73" t="str">
        <f ca="1">IF(PlanMegVandens[[#This Row],[Mėginių ėmimo vietos pavadinimas]]="","",IF(ROW()=12,1,MAX(INDIRECT("B12:B"&amp;ROW()-1))+1))</f>
        <v/>
      </c>
      <c r="C70" s="90"/>
      <c r="D70" s="89"/>
      <c r="E70" s="86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51"/>
      <c r="R70" s="54"/>
      <c r="S70" s="54"/>
      <c r="T70" s="56"/>
      <c r="U70" s="71" t="str">
        <f>IF(PlanMegVandens[[#This Row],[Mėginių ėmimo vietos pavadinimas]]&lt;&gt;"",SUM(PlanMegVandens[[#This Row],[A]:[Rad]]),"")</f>
        <v/>
      </c>
    </row>
    <row r="71" spans="2:21" ht="18" x14ac:dyDescent="0.25">
      <c r="B71" s="73" t="str">
        <f ca="1">IF(PlanMegVandens[[#This Row],[Mėginių ėmimo vietos pavadinimas]]="","",IF(ROW()=12,1,MAX(INDIRECT("B12:B"&amp;ROW()-1))+1))</f>
        <v/>
      </c>
      <c r="C71" s="90"/>
      <c r="D71" s="89"/>
      <c r="E71" s="86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51"/>
      <c r="R71" s="54"/>
      <c r="S71" s="54"/>
      <c r="T71" s="56"/>
      <c r="U71" s="71" t="str">
        <f>IF(PlanMegVandens[[#This Row],[Mėginių ėmimo vietos pavadinimas]]&lt;&gt;"",SUM(PlanMegVandens[[#This Row],[A]:[Rad]]),"")</f>
        <v/>
      </c>
    </row>
    <row r="72" spans="2:21" ht="18" x14ac:dyDescent="0.25">
      <c r="B72" s="73" t="str">
        <f ca="1">IF(PlanMegVandens[[#This Row],[Mėginių ėmimo vietos pavadinimas]]="","",IF(ROW()=12,1,MAX(INDIRECT("B12:B"&amp;ROW()-1))+1))</f>
        <v/>
      </c>
      <c r="C72" s="90"/>
      <c r="D72" s="89"/>
      <c r="E72" s="86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51"/>
      <c r="R72" s="54"/>
      <c r="S72" s="54"/>
      <c r="T72" s="56"/>
      <c r="U72" s="71" t="str">
        <f>IF(PlanMegVandens[[#This Row],[Mėginių ėmimo vietos pavadinimas]]&lt;&gt;"",SUM(PlanMegVandens[[#This Row],[A]:[Rad]]),"")</f>
        <v/>
      </c>
    </row>
    <row r="73" spans="2:21" ht="18" x14ac:dyDescent="0.25">
      <c r="B73" s="73" t="str">
        <f ca="1">IF(PlanMegVandens[[#This Row],[Mėginių ėmimo vietos pavadinimas]]="","",IF(ROW()=12,1,MAX(INDIRECT("B12:B"&amp;ROW()-1))+1))</f>
        <v/>
      </c>
      <c r="C73" s="90"/>
      <c r="D73" s="89"/>
      <c r="E73" s="86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51"/>
      <c r="R73" s="54"/>
      <c r="S73" s="54"/>
      <c r="T73" s="56"/>
      <c r="U73" s="71" t="str">
        <f>IF(PlanMegVandens[[#This Row],[Mėginių ėmimo vietos pavadinimas]]&lt;&gt;"",SUM(PlanMegVandens[[#This Row],[A]:[Rad]]),"")</f>
        <v/>
      </c>
    </row>
    <row r="74" spans="2:21" ht="18" x14ac:dyDescent="0.25">
      <c r="B74" s="73" t="str">
        <f ca="1">IF(PlanMegVandens[[#This Row],[Mėginių ėmimo vietos pavadinimas]]="","",IF(ROW()=12,1,MAX(INDIRECT("B12:B"&amp;ROW()-1))+1))</f>
        <v/>
      </c>
      <c r="C74" s="90"/>
      <c r="D74" s="89"/>
      <c r="E74" s="86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51"/>
      <c r="R74" s="54"/>
      <c r="S74" s="54"/>
      <c r="T74" s="56"/>
      <c r="U74" s="71" t="str">
        <f>IF(PlanMegVandens[[#This Row],[Mėginių ėmimo vietos pavadinimas]]&lt;&gt;"",SUM(PlanMegVandens[[#This Row],[A]:[Rad]]),"")</f>
        <v/>
      </c>
    </row>
    <row r="75" spans="2:21" ht="18" x14ac:dyDescent="0.25">
      <c r="B75" s="73" t="str">
        <f ca="1">IF(PlanMegVandens[[#This Row],[Mėginių ėmimo vietos pavadinimas]]="","",IF(ROW()=12,1,MAX(INDIRECT("B12:B"&amp;ROW()-1))+1))</f>
        <v/>
      </c>
      <c r="C75" s="90"/>
      <c r="D75" s="89"/>
      <c r="E75" s="86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51"/>
      <c r="R75" s="54"/>
      <c r="S75" s="54"/>
      <c r="T75" s="56"/>
      <c r="U75" s="71" t="str">
        <f>IF(PlanMegVandens[[#This Row],[Mėginių ėmimo vietos pavadinimas]]&lt;&gt;"",SUM(PlanMegVandens[[#This Row],[A]:[Rad]]),"")</f>
        <v/>
      </c>
    </row>
    <row r="76" spans="2:21" ht="18" x14ac:dyDescent="0.25">
      <c r="B76" s="73" t="str">
        <f ca="1">IF(PlanMegVandens[[#This Row],[Mėginių ėmimo vietos pavadinimas]]="","",IF(ROW()=12,1,MAX(INDIRECT("B12:B"&amp;ROW()-1))+1))</f>
        <v/>
      </c>
      <c r="C76" s="90"/>
      <c r="D76" s="89"/>
      <c r="E76" s="86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51"/>
      <c r="R76" s="54"/>
      <c r="S76" s="54"/>
      <c r="T76" s="56"/>
      <c r="U76" s="71" t="str">
        <f>IF(PlanMegVandens[[#This Row],[Mėginių ėmimo vietos pavadinimas]]&lt;&gt;"",SUM(PlanMegVandens[[#This Row],[A]:[Rad]]),"")</f>
        <v/>
      </c>
    </row>
    <row r="77" spans="2:21" ht="18" x14ac:dyDescent="0.25">
      <c r="B77" s="73" t="str">
        <f ca="1">IF(PlanMegVandens[[#This Row],[Mėginių ėmimo vietos pavadinimas]]="","",IF(ROW()=12,1,MAX(INDIRECT("B12:B"&amp;ROW()-1))+1))</f>
        <v/>
      </c>
      <c r="C77" s="90"/>
      <c r="D77" s="89"/>
      <c r="E77" s="86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51"/>
      <c r="R77" s="54"/>
      <c r="S77" s="54"/>
      <c r="T77" s="56"/>
      <c r="U77" s="71" t="str">
        <f>IF(PlanMegVandens[[#This Row],[Mėginių ėmimo vietos pavadinimas]]&lt;&gt;"",SUM(PlanMegVandens[[#This Row],[A]:[Rad]]),"")</f>
        <v/>
      </c>
    </row>
    <row r="78" spans="2:21" ht="18" x14ac:dyDescent="0.25">
      <c r="B78" s="73" t="str">
        <f ca="1">IF(PlanMegVandens[[#This Row],[Mėginių ėmimo vietos pavadinimas]]="","",IF(ROW()=12,1,MAX(INDIRECT("B12:B"&amp;ROW()-1))+1))</f>
        <v/>
      </c>
      <c r="C78" s="90"/>
      <c r="D78" s="89"/>
      <c r="E78" s="86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51"/>
      <c r="R78" s="54"/>
      <c r="S78" s="54"/>
      <c r="T78" s="56"/>
      <c r="U78" s="71" t="str">
        <f>IF(PlanMegVandens[[#This Row],[Mėginių ėmimo vietos pavadinimas]]&lt;&gt;"",SUM(PlanMegVandens[[#This Row],[A]:[Rad]]),"")</f>
        <v/>
      </c>
    </row>
    <row r="79" spans="2:21" ht="18" x14ac:dyDescent="0.25">
      <c r="B79" s="73" t="str">
        <f ca="1">IF(PlanMegVandens[[#This Row],[Mėginių ėmimo vietos pavadinimas]]="","",IF(ROW()=12,1,MAX(INDIRECT("B12:B"&amp;ROW()-1))+1))</f>
        <v/>
      </c>
      <c r="C79" s="90"/>
      <c r="D79" s="89"/>
      <c r="E79" s="86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51"/>
      <c r="R79" s="54"/>
      <c r="S79" s="54"/>
      <c r="T79" s="56"/>
      <c r="U79" s="71" t="str">
        <f>IF(PlanMegVandens[[#This Row],[Mėginių ėmimo vietos pavadinimas]]&lt;&gt;"",SUM(PlanMegVandens[[#This Row],[A]:[Rad]]),"")</f>
        <v/>
      </c>
    </row>
    <row r="80" spans="2:21" ht="18" x14ac:dyDescent="0.25">
      <c r="B80" s="73" t="str">
        <f ca="1">IF(PlanMegVandens[[#This Row],[Mėginių ėmimo vietos pavadinimas]]="","",IF(ROW()=12,1,MAX(INDIRECT("B12:B"&amp;ROW()-1))+1))</f>
        <v/>
      </c>
      <c r="C80" s="90"/>
      <c r="D80" s="89"/>
      <c r="E80" s="86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51"/>
      <c r="R80" s="54"/>
      <c r="S80" s="54"/>
      <c r="T80" s="56"/>
      <c r="U80" s="71" t="str">
        <f>IF(PlanMegVandens[[#This Row],[Mėginių ėmimo vietos pavadinimas]]&lt;&gt;"",SUM(PlanMegVandens[[#This Row],[A]:[Rad]]),"")</f>
        <v/>
      </c>
    </row>
    <row r="81" spans="2:21" ht="18" x14ac:dyDescent="0.25">
      <c r="B81" s="73" t="str">
        <f ca="1">IF(PlanMegVandens[[#This Row],[Mėginių ėmimo vietos pavadinimas]]="","",IF(ROW()=12,1,MAX(INDIRECT("B12:B"&amp;ROW()-1))+1))</f>
        <v/>
      </c>
      <c r="C81" s="90"/>
      <c r="D81" s="89"/>
      <c r="E81" s="86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51"/>
      <c r="R81" s="54"/>
      <c r="S81" s="54"/>
      <c r="T81" s="56"/>
      <c r="U81" s="71" t="str">
        <f>IF(PlanMegVandens[[#This Row],[Mėginių ėmimo vietos pavadinimas]]&lt;&gt;"",SUM(PlanMegVandens[[#This Row],[A]:[Rad]]),"")</f>
        <v/>
      </c>
    </row>
    <row r="82" spans="2:21" ht="18" x14ac:dyDescent="0.25">
      <c r="B82" s="73" t="str">
        <f ca="1">IF(PlanMegVandens[[#This Row],[Mėginių ėmimo vietos pavadinimas]]="","",IF(ROW()=12,1,MAX(INDIRECT("B12:B"&amp;ROW()-1))+1))</f>
        <v/>
      </c>
      <c r="C82" s="90"/>
      <c r="D82" s="89"/>
      <c r="E82" s="86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51"/>
      <c r="R82" s="54"/>
      <c r="S82" s="54"/>
      <c r="T82" s="56"/>
      <c r="U82" s="71" t="str">
        <f>IF(PlanMegVandens[[#This Row],[Mėginių ėmimo vietos pavadinimas]]&lt;&gt;"",SUM(PlanMegVandens[[#This Row],[A]:[Rad]]),"")</f>
        <v/>
      </c>
    </row>
    <row r="83" spans="2:21" ht="18" x14ac:dyDescent="0.25">
      <c r="B83" s="73" t="str">
        <f ca="1">IF(PlanMegVandens[[#This Row],[Mėginių ėmimo vietos pavadinimas]]="","",IF(ROW()=12,1,MAX(INDIRECT("B12:B"&amp;ROW()-1))+1))</f>
        <v/>
      </c>
      <c r="C83" s="90"/>
      <c r="D83" s="89"/>
      <c r="E83" s="86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51"/>
      <c r="R83" s="54"/>
      <c r="S83" s="54"/>
      <c r="T83" s="56"/>
      <c r="U83" s="71" t="str">
        <f>IF(PlanMegVandens[[#This Row],[Mėginių ėmimo vietos pavadinimas]]&lt;&gt;"",SUM(PlanMegVandens[[#This Row],[A]:[Rad]]),"")</f>
        <v/>
      </c>
    </row>
    <row r="84" spans="2:21" ht="18" x14ac:dyDescent="0.25">
      <c r="B84" s="73" t="str">
        <f ca="1">IF(PlanMegVandens[[#This Row],[Mėginių ėmimo vietos pavadinimas]]="","",IF(ROW()=12,1,MAX(INDIRECT("B12:B"&amp;ROW()-1))+1))</f>
        <v/>
      </c>
      <c r="C84" s="90"/>
      <c r="D84" s="89"/>
      <c r="E84" s="86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51"/>
      <c r="R84" s="54"/>
      <c r="S84" s="54"/>
      <c r="T84" s="56"/>
      <c r="U84" s="71" t="str">
        <f>IF(PlanMegVandens[[#This Row],[Mėginių ėmimo vietos pavadinimas]]&lt;&gt;"",SUM(PlanMegVandens[[#This Row],[A]:[Rad]]),"")</f>
        <v/>
      </c>
    </row>
    <row r="85" spans="2:21" ht="18" x14ac:dyDescent="0.25">
      <c r="B85" s="73" t="str">
        <f ca="1">IF(PlanMegVandens[[#This Row],[Mėginių ėmimo vietos pavadinimas]]="","",IF(ROW()=12,1,MAX(INDIRECT("B12:B"&amp;ROW()-1))+1))</f>
        <v/>
      </c>
      <c r="C85" s="90"/>
      <c r="D85" s="89"/>
      <c r="E85" s="86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51"/>
      <c r="R85" s="54"/>
      <c r="S85" s="54"/>
      <c r="T85" s="56"/>
      <c r="U85" s="71" t="str">
        <f>IF(PlanMegVandens[[#This Row],[Mėginių ėmimo vietos pavadinimas]]&lt;&gt;"",SUM(PlanMegVandens[[#This Row],[A]:[Rad]]),"")</f>
        <v/>
      </c>
    </row>
    <row r="86" spans="2:21" ht="18" x14ac:dyDescent="0.25">
      <c r="B86" s="73" t="str">
        <f ca="1">IF(PlanMegVandens[[#This Row],[Mėginių ėmimo vietos pavadinimas]]="","",IF(ROW()=12,1,MAX(INDIRECT("B12:B"&amp;ROW()-1))+1))</f>
        <v/>
      </c>
      <c r="C86" s="90"/>
      <c r="D86" s="89"/>
      <c r="E86" s="86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51"/>
      <c r="R86" s="54"/>
      <c r="S86" s="54"/>
      <c r="T86" s="56"/>
      <c r="U86" s="71" t="str">
        <f>IF(PlanMegVandens[[#This Row],[Mėginių ėmimo vietos pavadinimas]]&lt;&gt;"",SUM(PlanMegVandens[[#This Row],[A]:[Rad]]),"")</f>
        <v/>
      </c>
    </row>
    <row r="87" spans="2:21" ht="18" x14ac:dyDescent="0.25">
      <c r="B87" s="73" t="str">
        <f ca="1">IF(PlanMegVandens[[#This Row],[Mėginių ėmimo vietos pavadinimas]]="","",IF(ROW()=12,1,MAX(INDIRECT("B12:B"&amp;ROW()-1))+1))</f>
        <v/>
      </c>
      <c r="C87" s="90"/>
      <c r="D87" s="89"/>
      <c r="E87" s="86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51"/>
      <c r="R87" s="54"/>
      <c r="S87" s="54"/>
      <c r="T87" s="56"/>
      <c r="U87" s="71" t="str">
        <f>IF(PlanMegVandens[[#This Row],[Mėginių ėmimo vietos pavadinimas]]&lt;&gt;"",SUM(PlanMegVandens[[#This Row],[A]:[Rad]]),"")</f>
        <v/>
      </c>
    </row>
    <row r="88" spans="2:21" ht="18" x14ac:dyDescent="0.25">
      <c r="B88" s="73" t="str">
        <f ca="1">IF(PlanMegVandens[[#This Row],[Mėginių ėmimo vietos pavadinimas]]="","",IF(ROW()=12,1,MAX(INDIRECT("B12:B"&amp;ROW()-1))+1))</f>
        <v/>
      </c>
      <c r="C88" s="90"/>
      <c r="D88" s="89"/>
      <c r="E88" s="86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51"/>
      <c r="R88" s="54"/>
      <c r="S88" s="54"/>
      <c r="T88" s="56"/>
      <c r="U88" s="71" t="str">
        <f>IF(PlanMegVandens[[#This Row],[Mėginių ėmimo vietos pavadinimas]]&lt;&gt;"",SUM(PlanMegVandens[[#This Row],[A]:[Rad]]),"")</f>
        <v/>
      </c>
    </row>
    <row r="89" spans="2:21" ht="18" x14ac:dyDescent="0.25">
      <c r="B89" s="73" t="str">
        <f ca="1">IF(PlanMegVandens[[#This Row],[Mėginių ėmimo vietos pavadinimas]]="","",IF(ROW()=12,1,MAX(INDIRECT("B12:B"&amp;ROW()-1))+1))</f>
        <v/>
      </c>
      <c r="C89" s="90"/>
      <c r="D89" s="89"/>
      <c r="E89" s="86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51"/>
      <c r="R89" s="54"/>
      <c r="S89" s="54"/>
      <c r="T89" s="56"/>
      <c r="U89" s="71" t="str">
        <f>IF(PlanMegVandens[[#This Row],[Mėginių ėmimo vietos pavadinimas]]&lt;&gt;"",SUM(PlanMegVandens[[#This Row],[A]:[Rad]]),"")</f>
        <v/>
      </c>
    </row>
    <row r="90" spans="2:21" ht="18" x14ac:dyDescent="0.25">
      <c r="B90" s="73" t="str">
        <f ca="1">IF(PlanMegVandens[[#This Row],[Mėginių ėmimo vietos pavadinimas]]="","",IF(ROW()=12,1,MAX(INDIRECT("B12:B"&amp;ROW()-1))+1))</f>
        <v/>
      </c>
      <c r="C90" s="90"/>
      <c r="D90" s="89"/>
      <c r="E90" s="86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51"/>
      <c r="R90" s="54"/>
      <c r="S90" s="54"/>
      <c r="T90" s="56"/>
      <c r="U90" s="71" t="str">
        <f>IF(PlanMegVandens[[#This Row],[Mėginių ėmimo vietos pavadinimas]]&lt;&gt;"",SUM(PlanMegVandens[[#This Row],[A]:[Rad]]),"")</f>
        <v/>
      </c>
    </row>
    <row r="91" spans="2:21" ht="18" x14ac:dyDescent="0.25">
      <c r="B91" s="73" t="str">
        <f ca="1">IF(PlanMegVandens[[#This Row],[Mėginių ėmimo vietos pavadinimas]]="","",IF(ROW()=12,1,MAX(INDIRECT("B12:B"&amp;ROW()-1))+1))</f>
        <v/>
      </c>
      <c r="C91" s="90"/>
      <c r="D91" s="89"/>
      <c r="E91" s="86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51"/>
      <c r="R91" s="54"/>
      <c r="S91" s="54"/>
      <c r="T91" s="56"/>
      <c r="U91" s="71" t="str">
        <f>IF(PlanMegVandens[[#This Row],[Mėginių ėmimo vietos pavadinimas]]&lt;&gt;"",SUM(PlanMegVandens[[#This Row],[A]:[Rad]]),"")</f>
        <v/>
      </c>
    </row>
    <row r="92" spans="2:21" ht="18" x14ac:dyDescent="0.25">
      <c r="B92" s="73" t="str">
        <f ca="1">IF(PlanMegVandens[[#This Row],[Mėginių ėmimo vietos pavadinimas]]="","",IF(ROW()=12,1,MAX(INDIRECT("B12:B"&amp;ROW()-1))+1))</f>
        <v/>
      </c>
      <c r="C92" s="90"/>
      <c r="D92" s="89"/>
      <c r="E92" s="86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51"/>
      <c r="R92" s="54"/>
      <c r="S92" s="54"/>
      <c r="T92" s="56"/>
      <c r="U92" s="71" t="str">
        <f>IF(PlanMegVandens[[#This Row],[Mėginių ėmimo vietos pavadinimas]]&lt;&gt;"",SUM(PlanMegVandens[[#This Row],[A]:[Rad]]),"")</f>
        <v/>
      </c>
    </row>
    <row r="93" spans="2:21" ht="18" x14ac:dyDescent="0.25">
      <c r="B93" s="73" t="str">
        <f ca="1">IF(PlanMegVandens[[#This Row],[Mėginių ėmimo vietos pavadinimas]]="","",IF(ROW()=12,1,MAX(INDIRECT("B12:B"&amp;ROW()-1))+1))</f>
        <v/>
      </c>
      <c r="C93" s="90"/>
      <c r="D93" s="89"/>
      <c r="E93" s="86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51"/>
      <c r="R93" s="54"/>
      <c r="S93" s="54"/>
      <c r="T93" s="56"/>
      <c r="U93" s="71" t="str">
        <f>IF(PlanMegVandens[[#This Row],[Mėginių ėmimo vietos pavadinimas]]&lt;&gt;"",SUM(PlanMegVandens[[#This Row],[A]:[Rad]]),"")</f>
        <v/>
      </c>
    </row>
    <row r="94" spans="2:21" ht="18" x14ac:dyDescent="0.25">
      <c r="B94" s="73" t="str">
        <f ca="1">IF(PlanMegVandens[[#This Row],[Mėginių ėmimo vietos pavadinimas]]="","",IF(ROW()=12,1,MAX(INDIRECT("B12:B"&amp;ROW()-1))+1))</f>
        <v/>
      </c>
      <c r="C94" s="90"/>
      <c r="D94" s="89"/>
      <c r="E94" s="86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51"/>
      <c r="R94" s="54"/>
      <c r="S94" s="54"/>
      <c r="T94" s="56"/>
      <c r="U94" s="71" t="str">
        <f>IF(PlanMegVandens[[#This Row],[Mėginių ėmimo vietos pavadinimas]]&lt;&gt;"",SUM(PlanMegVandens[[#This Row],[A]:[Rad]]),"")</f>
        <v/>
      </c>
    </row>
    <row r="95" spans="2:21" ht="18" x14ac:dyDescent="0.25">
      <c r="B95" s="73" t="str">
        <f ca="1">IF(PlanMegVandens[[#This Row],[Mėginių ėmimo vietos pavadinimas]]="","",IF(ROW()=12,1,MAX(INDIRECT("B12:B"&amp;ROW()-1))+1))</f>
        <v/>
      </c>
      <c r="C95" s="90"/>
      <c r="D95" s="89"/>
      <c r="E95" s="86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51"/>
      <c r="R95" s="54"/>
      <c r="S95" s="54"/>
      <c r="T95" s="56"/>
      <c r="U95" s="71" t="str">
        <f>IF(PlanMegVandens[[#This Row],[Mėginių ėmimo vietos pavadinimas]]&lt;&gt;"",SUM(PlanMegVandens[[#This Row],[A]:[Rad]]),"")</f>
        <v/>
      </c>
    </row>
    <row r="96" spans="2:21" ht="18" x14ac:dyDescent="0.25">
      <c r="B96" s="73" t="str">
        <f ca="1">IF(PlanMegVandens[[#This Row],[Mėginių ėmimo vietos pavadinimas]]="","",IF(ROW()=12,1,MAX(INDIRECT("B12:B"&amp;ROW()-1))+1))</f>
        <v/>
      </c>
      <c r="C96" s="90"/>
      <c r="D96" s="89"/>
      <c r="E96" s="86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51"/>
      <c r="R96" s="54"/>
      <c r="S96" s="54"/>
      <c r="T96" s="56"/>
      <c r="U96" s="71" t="str">
        <f>IF(PlanMegVandens[[#This Row],[Mėginių ėmimo vietos pavadinimas]]&lt;&gt;"",SUM(PlanMegVandens[[#This Row],[A]:[Rad]]),"")</f>
        <v/>
      </c>
    </row>
    <row r="97" spans="2:21" ht="18" x14ac:dyDescent="0.25">
      <c r="B97" s="73" t="str">
        <f ca="1">IF(PlanMegVandens[[#This Row],[Mėginių ėmimo vietos pavadinimas]]="","",IF(ROW()=12,1,MAX(INDIRECT("B12:B"&amp;ROW()-1))+1))</f>
        <v/>
      </c>
      <c r="C97" s="90"/>
      <c r="D97" s="89"/>
      <c r="E97" s="86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51"/>
      <c r="R97" s="54"/>
      <c r="S97" s="54"/>
      <c r="T97" s="56"/>
      <c r="U97" s="71" t="str">
        <f>IF(PlanMegVandens[[#This Row],[Mėginių ėmimo vietos pavadinimas]]&lt;&gt;"",SUM(PlanMegVandens[[#This Row],[A]:[Rad]]),"")</f>
        <v/>
      </c>
    </row>
    <row r="98" spans="2:21" ht="18" x14ac:dyDescent="0.25">
      <c r="B98" s="73" t="str">
        <f ca="1">IF(PlanMegVandens[[#This Row],[Mėginių ėmimo vietos pavadinimas]]="","",IF(ROW()=12,1,MAX(INDIRECT("B12:B"&amp;ROW()-1))+1))</f>
        <v/>
      </c>
      <c r="C98" s="90"/>
      <c r="D98" s="89"/>
      <c r="E98" s="86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51"/>
      <c r="R98" s="54"/>
      <c r="S98" s="54"/>
      <c r="T98" s="56"/>
      <c r="U98" s="71" t="str">
        <f>IF(PlanMegVandens[[#This Row],[Mėginių ėmimo vietos pavadinimas]]&lt;&gt;"",SUM(PlanMegVandens[[#This Row],[A]:[Rad]]),"")</f>
        <v/>
      </c>
    </row>
    <row r="99" spans="2:21" ht="18" x14ac:dyDescent="0.25">
      <c r="B99" s="73" t="str">
        <f ca="1">IF(PlanMegVandens[[#This Row],[Mėginių ėmimo vietos pavadinimas]]="","",IF(ROW()=12,1,MAX(INDIRECT("B12:B"&amp;ROW()-1))+1))</f>
        <v/>
      </c>
      <c r="C99" s="90"/>
      <c r="D99" s="89"/>
      <c r="E99" s="86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51"/>
      <c r="R99" s="54"/>
      <c r="S99" s="54"/>
      <c r="T99" s="56"/>
      <c r="U99" s="71" t="str">
        <f>IF(PlanMegVandens[[#This Row],[Mėginių ėmimo vietos pavadinimas]]&lt;&gt;"",SUM(PlanMegVandens[[#This Row],[A]:[Rad]]),"")</f>
        <v/>
      </c>
    </row>
    <row r="100" spans="2:21" ht="18" x14ac:dyDescent="0.25">
      <c r="B100" s="73" t="str">
        <f ca="1">IF(PlanMegVandens[[#This Row],[Mėginių ėmimo vietos pavadinimas]]="","",IF(ROW()=12,1,MAX(INDIRECT("B12:B"&amp;ROW()-1))+1))</f>
        <v/>
      </c>
      <c r="C100" s="90"/>
      <c r="D100" s="89"/>
      <c r="E100" s="86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51"/>
      <c r="R100" s="54"/>
      <c r="S100" s="54"/>
      <c r="T100" s="56"/>
      <c r="U100" s="71" t="str">
        <f>IF(PlanMegVandens[[#This Row],[Mėginių ėmimo vietos pavadinimas]]&lt;&gt;"",SUM(PlanMegVandens[[#This Row],[A]:[Rad]]),"")</f>
        <v/>
      </c>
    </row>
    <row r="101" spans="2:21" ht="18" x14ac:dyDescent="0.25">
      <c r="B101" s="73" t="str">
        <f ca="1">IF(PlanMegVandens[[#This Row],[Mėginių ėmimo vietos pavadinimas]]="","",IF(ROW()=12,1,MAX(INDIRECT("B12:B"&amp;ROW()-1))+1))</f>
        <v/>
      </c>
      <c r="C101" s="90"/>
      <c r="D101" s="89"/>
      <c r="E101" s="86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51"/>
      <c r="R101" s="54"/>
      <c r="S101" s="54"/>
      <c r="T101" s="56"/>
      <c r="U101" s="71" t="str">
        <f>IF(PlanMegVandens[[#This Row],[Mėginių ėmimo vietos pavadinimas]]&lt;&gt;"",SUM(PlanMegVandens[[#This Row],[A]:[Rad]]),"")</f>
        <v/>
      </c>
    </row>
    <row r="102" spans="2:21" ht="18" x14ac:dyDescent="0.25">
      <c r="B102" s="73" t="str">
        <f ca="1">IF(PlanMegVandens[[#This Row],[Mėginių ėmimo vietos pavadinimas]]="","",IF(ROW()=12,1,MAX(INDIRECT("B12:B"&amp;ROW()-1))+1))</f>
        <v/>
      </c>
      <c r="C102" s="90"/>
      <c r="D102" s="89"/>
      <c r="E102" s="86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51"/>
      <c r="R102" s="54"/>
      <c r="S102" s="54"/>
      <c r="T102" s="56"/>
      <c r="U102" s="71" t="str">
        <f>IF(PlanMegVandens[[#This Row],[Mėginių ėmimo vietos pavadinimas]]&lt;&gt;"",SUM(PlanMegVandens[[#This Row],[A]:[Rad]]),"")</f>
        <v/>
      </c>
    </row>
    <row r="103" spans="2:21" ht="18" x14ac:dyDescent="0.25">
      <c r="B103" s="73" t="str">
        <f ca="1">IF(PlanMegVandens[[#This Row],[Mėginių ėmimo vietos pavadinimas]]="","",IF(ROW()=12,1,MAX(INDIRECT("B12:B"&amp;ROW()-1))+1))</f>
        <v/>
      </c>
      <c r="C103" s="90"/>
      <c r="D103" s="89"/>
      <c r="E103" s="86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51"/>
      <c r="R103" s="54"/>
      <c r="S103" s="54"/>
      <c r="T103" s="56"/>
      <c r="U103" s="71" t="str">
        <f>IF(PlanMegVandens[[#This Row],[Mėginių ėmimo vietos pavadinimas]]&lt;&gt;"",SUM(PlanMegVandens[[#This Row],[A]:[Rad]]),"")</f>
        <v/>
      </c>
    </row>
    <row r="104" spans="2:21" ht="18" x14ac:dyDescent="0.25">
      <c r="B104" s="73" t="str">
        <f ca="1">IF(PlanMegVandens[[#This Row],[Mėginių ėmimo vietos pavadinimas]]="","",IF(ROW()=12,1,MAX(INDIRECT("B12:B"&amp;ROW()-1))+1))</f>
        <v/>
      </c>
      <c r="C104" s="90"/>
      <c r="D104" s="89"/>
      <c r="E104" s="86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51"/>
      <c r="R104" s="54"/>
      <c r="S104" s="54"/>
      <c r="T104" s="56"/>
      <c r="U104" s="71" t="str">
        <f>IF(PlanMegVandens[[#This Row],[Mėginių ėmimo vietos pavadinimas]]&lt;&gt;"",SUM(PlanMegVandens[[#This Row],[A]:[Rad]]),"")</f>
        <v/>
      </c>
    </row>
    <row r="105" spans="2:21" ht="18" x14ac:dyDescent="0.25">
      <c r="B105" s="73" t="str">
        <f ca="1">IF(PlanMegVandens[[#This Row],[Mėginių ėmimo vietos pavadinimas]]="","",IF(ROW()=12,1,MAX(INDIRECT("B12:B"&amp;ROW()-1))+1))</f>
        <v/>
      </c>
      <c r="C105" s="90"/>
      <c r="D105" s="89"/>
      <c r="E105" s="86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51"/>
      <c r="R105" s="54"/>
      <c r="S105" s="54"/>
      <c r="T105" s="56"/>
      <c r="U105" s="71" t="str">
        <f>IF(PlanMegVandens[[#This Row],[Mėginių ėmimo vietos pavadinimas]]&lt;&gt;"",SUM(PlanMegVandens[[#This Row],[A]:[Rad]]),"")</f>
        <v/>
      </c>
    </row>
    <row r="106" spans="2:21" ht="18" x14ac:dyDescent="0.25">
      <c r="B106" s="73" t="str">
        <f ca="1">IF(PlanMegVandens[[#This Row],[Mėginių ėmimo vietos pavadinimas]]="","",IF(ROW()=12,1,MAX(INDIRECT("B12:B"&amp;ROW()-1))+1))</f>
        <v/>
      </c>
      <c r="C106" s="90"/>
      <c r="D106" s="89"/>
      <c r="E106" s="86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51"/>
      <c r="R106" s="54"/>
      <c r="S106" s="54"/>
      <c r="T106" s="56"/>
      <c r="U106" s="71" t="str">
        <f>IF(PlanMegVandens[[#This Row],[Mėginių ėmimo vietos pavadinimas]]&lt;&gt;"",SUM(PlanMegVandens[[#This Row],[A]:[Rad]]),"")</f>
        <v/>
      </c>
    </row>
    <row r="107" spans="2:21" ht="18" x14ac:dyDescent="0.25">
      <c r="B107" s="73" t="str">
        <f ca="1">IF(PlanMegVandens[[#This Row],[Mėginių ėmimo vietos pavadinimas]]="","",IF(ROW()=12,1,MAX(INDIRECT("B12:B"&amp;ROW()-1))+1))</f>
        <v/>
      </c>
      <c r="C107" s="90"/>
      <c r="D107" s="89"/>
      <c r="E107" s="86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51"/>
      <c r="R107" s="54"/>
      <c r="S107" s="54"/>
      <c r="T107" s="56"/>
      <c r="U107" s="71" t="str">
        <f>IF(PlanMegVandens[[#This Row],[Mėginių ėmimo vietos pavadinimas]]&lt;&gt;"",SUM(PlanMegVandens[[#This Row],[A]:[Rad]]),"")</f>
        <v/>
      </c>
    </row>
    <row r="108" spans="2:21" ht="18" x14ac:dyDescent="0.25">
      <c r="B108" s="73" t="str">
        <f ca="1">IF(PlanMegVandens[[#This Row],[Mėginių ėmimo vietos pavadinimas]]="","",IF(ROW()=12,1,MAX(INDIRECT("B12:B"&amp;ROW()-1))+1))</f>
        <v/>
      </c>
      <c r="C108" s="90"/>
      <c r="D108" s="89"/>
      <c r="E108" s="86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51"/>
      <c r="R108" s="54"/>
      <c r="S108" s="54"/>
      <c r="T108" s="56"/>
      <c r="U108" s="71" t="str">
        <f>IF(PlanMegVandens[[#This Row],[Mėginių ėmimo vietos pavadinimas]]&lt;&gt;"",SUM(PlanMegVandens[[#This Row],[A]:[Rad]]),"")</f>
        <v/>
      </c>
    </row>
    <row r="109" spans="2:21" ht="18" x14ac:dyDescent="0.25">
      <c r="B109" s="73" t="str">
        <f ca="1">IF(PlanMegVandens[[#This Row],[Mėginių ėmimo vietos pavadinimas]]="","",IF(ROW()=12,1,MAX(INDIRECT("B12:B"&amp;ROW()-1))+1))</f>
        <v/>
      </c>
      <c r="C109" s="90"/>
      <c r="D109" s="89"/>
      <c r="E109" s="86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51"/>
      <c r="R109" s="54"/>
      <c r="S109" s="54"/>
      <c r="T109" s="56"/>
      <c r="U109" s="71" t="str">
        <f>IF(PlanMegVandens[[#This Row],[Mėginių ėmimo vietos pavadinimas]]&lt;&gt;"",SUM(PlanMegVandens[[#This Row],[A]:[Rad]]),"")</f>
        <v/>
      </c>
    </row>
    <row r="110" spans="2:21" ht="18" x14ac:dyDescent="0.25">
      <c r="B110" s="73" t="str">
        <f ca="1">IF(PlanMegVandens[[#This Row],[Mėginių ėmimo vietos pavadinimas]]="","",IF(ROW()=12,1,MAX(INDIRECT("B12:B"&amp;ROW()-1))+1))</f>
        <v/>
      </c>
      <c r="C110" s="90"/>
      <c r="D110" s="89"/>
      <c r="E110" s="86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51"/>
      <c r="R110" s="54"/>
      <c r="S110" s="54"/>
      <c r="T110" s="56"/>
      <c r="U110" s="71" t="str">
        <f>IF(PlanMegVandens[[#This Row],[Mėginių ėmimo vietos pavadinimas]]&lt;&gt;"",SUM(PlanMegVandens[[#This Row],[A]:[Rad]]),"")</f>
        <v/>
      </c>
    </row>
    <row r="111" spans="2:21" ht="18" x14ac:dyDescent="0.25">
      <c r="B111" s="73" t="str">
        <f ca="1">IF(PlanMegVandens[[#This Row],[Mėginių ėmimo vietos pavadinimas]]="","",IF(ROW()=12,1,MAX(INDIRECT("B12:B"&amp;ROW()-1))+1))</f>
        <v/>
      </c>
      <c r="C111" s="90"/>
      <c r="D111" s="89"/>
      <c r="E111" s="86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51"/>
      <c r="R111" s="54"/>
      <c r="S111" s="54"/>
      <c r="T111" s="56"/>
      <c r="U111" s="71" t="str">
        <f>IF(PlanMegVandens[[#This Row],[Mėginių ėmimo vietos pavadinimas]]&lt;&gt;"",SUM(PlanMegVandens[[#This Row],[A]:[Rad]]),"")</f>
        <v/>
      </c>
    </row>
    <row r="112" spans="2:21" ht="18" x14ac:dyDescent="0.25">
      <c r="B112" s="73" t="str">
        <f ca="1">IF(PlanMegVandens[[#This Row],[Mėginių ėmimo vietos pavadinimas]]="","",IF(ROW()=12,1,MAX(INDIRECT("B12:B"&amp;ROW()-1))+1))</f>
        <v/>
      </c>
      <c r="C112" s="90"/>
      <c r="D112" s="89"/>
      <c r="E112" s="86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51"/>
      <c r="R112" s="54"/>
      <c r="S112" s="54"/>
      <c r="T112" s="56"/>
      <c r="U112" s="71" t="str">
        <f>IF(PlanMegVandens[[#This Row],[Mėginių ėmimo vietos pavadinimas]]&lt;&gt;"",SUM(PlanMegVandens[[#This Row],[A]:[Rad]]),"")</f>
        <v/>
      </c>
    </row>
    <row r="113" spans="2:21" ht="18" x14ac:dyDescent="0.25">
      <c r="B113" s="73" t="str">
        <f ca="1">IF(PlanMegVandens[[#This Row],[Mėginių ėmimo vietos pavadinimas]]="","",IF(ROW()=12,1,MAX(INDIRECT("B12:B"&amp;ROW()-1))+1))</f>
        <v/>
      </c>
      <c r="C113" s="90"/>
      <c r="D113" s="89"/>
      <c r="E113" s="86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51"/>
      <c r="R113" s="54"/>
      <c r="S113" s="54"/>
      <c r="T113" s="56"/>
      <c r="U113" s="71" t="str">
        <f>IF(PlanMegVandens[[#This Row],[Mėginių ėmimo vietos pavadinimas]]&lt;&gt;"",SUM(PlanMegVandens[[#This Row],[A]:[Rad]]),"")</f>
        <v/>
      </c>
    </row>
    <row r="114" spans="2:21" ht="18" x14ac:dyDescent="0.25">
      <c r="B114" s="73" t="str">
        <f ca="1">IF(PlanMegVandens[[#This Row],[Mėginių ėmimo vietos pavadinimas]]="","",IF(ROW()=12,1,MAX(INDIRECT("B12:B"&amp;ROW()-1))+1))</f>
        <v/>
      </c>
      <c r="C114" s="90"/>
      <c r="D114" s="89"/>
      <c r="E114" s="86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51"/>
      <c r="R114" s="54"/>
      <c r="S114" s="54"/>
      <c r="T114" s="56"/>
      <c r="U114" s="71" t="str">
        <f>IF(PlanMegVandens[[#This Row],[Mėginių ėmimo vietos pavadinimas]]&lt;&gt;"",SUM(PlanMegVandens[[#This Row],[A]:[Rad]]),"")</f>
        <v/>
      </c>
    </row>
    <row r="115" spans="2:21" ht="18" x14ac:dyDescent="0.25">
      <c r="B115" s="73" t="str">
        <f ca="1">IF(PlanMegVandens[[#This Row],[Mėginių ėmimo vietos pavadinimas]]="","",IF(ROW()=12,1,MAX(INDIRECT("B12:B"&amp;ROW()-1))+1))</f>
        <v/>
      </c>
      <c r="C115" s="90"/>
      <c r="D115" s="89"/>
      <c r="E115" s="86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51"/>
      <c r="R115" s="54"/>
      <c r="S115" s="54"/>
      <c r="T115" s="56"/>
      <c r="U115" s="71" t="str">
        <f>IF(PlanMegVandens[[#This Row],[Mėginių ėmimo vietos pavadinimas]]&lt;&gt;"",SUM(PlanMegVandens[[#This Row],[A]:[Rad]]),"")</f>
        <v/>
      </c>
    </row>
    <row r="116" spans="2:21" ht="18" x14ac:dyDescent="0.25">
      <c r="B116" s="73" t="str">
        <f ca="1">IF(PlanMegVandens[[#This Row],[Mėginių ėmimo vietos pavadinimas]]="","",IF(ROW()=12,1,MAX(INDIRECT("B12:B"&amp;ROW()-1))+1))</f>
        <v/>
      </c>
      <c r="C116" s="90"/>
      <c r="D116" s="89"/>
      <c r="E116" s="86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51"/>
      <c r="R116" s="54"/>
      <c r="S116" s="54"/>
      <c r="T116" s="56"/>
      <c r="U116" s="71" t="str">
        <f>IF(PlanMegVandens[[#This Row],[Mėginių ėmimo vietos pavadinimas]]&lt;&gt;"",SUM(PlanMegVandens[[#This Row],[A]:[Rad]]),"")</f>
        <v/>
      </c>
    </row>
    <row r="117" spans="2:21" ht="18" x14ac:dyDescent="0.25">
      <c r="B117" s="73" t="str">
        <f ca="1">IF(PlanMegVandens[[#This Row],[Mėginių ėmimo vietos pavadinimas]]="","",IF(ROW()=12,1,MAX(INDIRECT("B12:B"&amp;ROW()-1))+1))</f>
        <v/>
      </c>
      <c r="C117" s="90"/>
      <c r="D117" s="89"/>
      <c r="E117" s="86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51"/>
      <c r="R117" s="54"/>
      <c r="S117" s="54"/>
      <c r="T117" s="56"/>
      <c r="U117" s="71" t="str">
        <f>IF(PlanMegVandens[[#This Row],[Mėginių ėmimo vietos pavadinimas]]&lt;&gt;"",SUM(PlanMegVandens[[#This Row],[A]:[Rad]]),"")</f>
        <v/>
      </c>
    </row>
    <row r="118" spans="2:21" ht="18" x14ac:dyDescent="0.25">
      <c r="B118" s="73" t="str">
        <f ca="1">IF(PlanMegVandens[[#This Row],[Mėginių ėmimo vietos pavadinimas]]="","",IF(ROW()=12,1,MAX(INDIRECT("B12:B"&amp;ROW()-1))+1))</f>
        <v/>
      </c>
      <c r="C118" s="90"/>
      <c r="D118" s="89"/>
      <c r="E118" s="86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51"/>
      <c r="R118" s="54"/>
      <c r="S118" s="54"/>
      <c r="T118" s="56"/>
      <c r="U118" s="71" t="str">
        <f>IF(PlanMegVandens[[#This Row],[Mėginių ėmimo vietos pavadinimas]]&lt;&gt;"",SUM(PlanMegVandens[[#This Row],[A]:[Rad]]),"")</f>
        <v/>
      </c>
    </row>
    <row r="119" spans="2:21" ht="18" x14ac:dyDescent="0.25">
      <c r="B119" s="73" t="str">
        <f ca="1">IF(PlanMegVandens[[#This Row],[Mėginių ėmimo vietos pavadinimas]]="","",IF(ROW()=12,1,MAX(INDIRECT("B12:B"&amp;ROW()-1))+1))</f>
        <v/>
      </c>
      <c r="C119" s="90"/>
      <c r="D119" s="89"/>
      <c r="E119" s="86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51"/>
      <c r="R119" s="54"/>
      <c r="S119" s="54"/>
      <c r="T119" s="56"/>
      <c r="U119" s="71" t="str">
        <f>IF(PlanMegVandens[[#This Row],[Mėginių ėmimo vietos pavadinimas]]&lt;&gt;"",SUM(PlanMegVandens[[#This Row],[A]:[Rad]]),"")</f>
        <v/>
      </c>
    </row>
    <row r="120" spans="2:21" ht="18" x14ac:dyDescent="0.25">
      <c r="B120" s="73" t="str">
        <f ca="1">IF(PlanMegVandens[[#This Row],[Mėginių ėmimo vietos pavadinimas]]="","",IF(ROW()=12,1,MAX(INDIRECT("B12:B"&amp;ROW()-1))+1))</f>
        <v/>
      </c>
      <c r="C120" s="90"/>
      <c r="D120" s="89"/>
      <c r="E120" s="86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51"/>
      <c r="R120" s="54"/>
      <c r="S120" s="54"/>
      <c r="T120" s="56"/>
      <c r="U120" s="71" t="str">
        <f>IF(PlanMegVandens[[#This Row],[Mėginių ėmimo vietos pavadinimas]]&lt;&gt;"",SUM(PlanMegVandens[[#This Row],[A]:[Rad]]),"")</f>
        <v/>
      </c>
    </row>
    <row r="121" spans="2:21" ht="18" x14ac:dyDescent="0.25">
      <c r="B121" s="73" t="str">
        <f ca="1">IF(PlanMegVandens[[#This Row],[Mėginių ėmimo vietos pavadinimas]]="","",IF(ROW()=12,1,MAX(INDIRECT("B12:B"&amp;ROW()-1))+1))</f>
        <v/>
      </c>
      <c r="C121" s="90"/>
      <c r="D121" s="89"/>
      <c r="E121" s="86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51"/>
      <c r="R121" s="54"/>
      <c r="S121" s="54"/>
      <c r="T121" s="56"/>
      <c r="U121" s="71" t="str">
        <f>IF(PlanMegVandens[[#This Row],[Mėginių ėmimo vietos pavadinimas]]&lt;&gt;"",SUM(PlanMegVandens[[#This Row],[A]:[Rad]]),"")</f>
        <v/>
      </c>
    </row>
    <row r="122" spans="2:21" ht="18" x14ac:dyDescent="0.25">
      <c r="B122" s="73" t="str">
        <f ca="1">IF(PlanMegVandens[[#This Row],[Mėginių ėmimo vietos pavadinimas]]="","",IF(ROW()=12,1,MAX(INDIRECT("B12:B"&amp;ROW()-1))+1))</f>
        <v/>
      </c>
      <c r="C122" s="90"/>
      <c r="D122" s="89"/>
      <c r="E122" s="86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51"/>
      <c r="R122" s="54"/>
      <c r="S122" s="54"/>
      <c r="T122" s="56"/>
      <c r="U122" s="71" t="str">
        <f>IF(PlanMegVandens[[#This Row],[Mėginių ėmimo vietos pavadinimas]]&lt;&gt;"",SUM(PlanMegVandens[[#This Row],[A]:[Rad]]),"")</f>
        <v/>
      </c>
    </row>
    <row r="123" spans="2:21" ht="18" x14ac:dyDescent="0.25">
      <c r="B123" s="73" t="str">
        <f ca="1">IF(PlanMegVandens[[#This Row],[Mėginių ėmimo vietos pavadinimas]]="","",IF(ROW()=12,1,MAX(INDIRECT("B12:B"&amp;ROW()-1))+1))</f>
        <v/>
      </c>
      <c r="C123" s="90"/>
      <c r="D123" s="89"/>
      <c r="E123" s="86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51"/>
      <c r="R123" s="54"/>
      <c r="S123" s="54"/>
      <c r="T123" s="56"/>
      <c r="U123" s="71" t="str">
        <f>IF(PlanMegVandens[[#This Row],[Mėginių ėmimo vietos pavadinimas]]&lt;&gt;"",SUM(PlanMegVandens[[#This Row],[A]:[Rad]]),"")</f>
        <v/>
      </c>
    </row>
    <row r="124" spans="2:21" ht="18" x14ac:dyDescent="0.25">
      <c r="B124" s="73" t="str">
        <f ca="1">IF(PlanMegVandens[[#This Row],[Mėginių ėmimo vietos pavadinimas]]="","",IF(ROW()=12,1,MAX(INDIRECT("B12:B"&amp;ROW()-1))+1))</f>
        <v/>
      </c>
      <c r="C124" s="90"/>
      <c r="D124" s="89"/>
      <c r="E124" s="86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51"/>
      <c r="R124" s="54"/>
      <c r="S124" s="54"/>
      <c r="T124" s="56"/>
      <c r="U124" s="71" t="str">
        <f>IF(PlanMegVandens[[#This Row],[Mėginių ėmimo vietos pavadinimas]]&lt;&gt;"",SUM(PlanMegVandens[[#This Row],[A]:[Rad]]),"")</f>
        <v/>
      </c>
    </row>
    <row r="125" spans="2:21" ht="18" x14ac:dyDescent="0.25">
      <c r="B125" s="73" t="str">
        <f ca="1">IF(PlanMegVandens[[#This Row],[Mėginių ėmimo vietos pavadinimas]]="","",IF(ROW()=12,1,MAX(INDIRECT("B12:B"&amp;ROW()-1))+1))</f>
        <v/>
      </c>
      <c r="C125" s="90"/>
      <c r="D125" s="89"/>
      <c r="E125" s="86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51"/>
      <c r="R125" s="54"/>
      <c r="S125" s="54"/>
      <c r="T125" s="56"/>
      <c r="U125" s="71" t="str">
        <f>IF(PlanMegVandens[[#This Row],[Mėginių ėmimo vietos pavadinimas]]&lt;&gt;"",SUM(PlanMegVandens[[#This Row],[A]:[Rad]]),"")</f>
        <v/>
      </c>
    </row>
    <row r="126" spans="2:21" ht="18" x14ac:dyDescent="0.25">
      <c r="B126" s="73" t="str">
        <f ca="1">IF(PlanMegVandens[[#This Row],[Mėginių ėmimo vietos pavadinimas]]="","",IF(ROW()=12,1,MAX(INDIRECT("B12:B"&amp;ROW()-1))+1))</f>
        <v/>
      </c>
      <c r="C126" s="90"/>
      <c r="D126" s="89"/>
      <c r="E126" s="86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51"/>
      <c r="R126" s="54"/>
      <c r="S126" s="54"/>
      <c r="T126" s="56"/>
      <c r="U126" s="71" t="str">
        <f>IF(PlanMegVandens[[#This Row],[Mėginių ėmimo vietos pavadinimas]]&lt;&gt;"",SUM(PlanMegVandens[[#This Row],[A]:[Rad]]),"")</f>
        <v/>
      </c>
    </row>
    <row r="127" spans="2:21" ht="18" x14ac:dyDescent="0.25">
      <c r="B127" s="73" t="str">
        <f ca="1">IF(PlanMegVandens[[#This Row],[Mėginių ėmimo vietos pavadinimas]]="","",IF(ROW()=12,1,MAX(INDIRECT("B12:B"&amp;ROW()-1))+1))</f>
        <v/>
      </c>
      <c r="C127" s="90"/>
      <c r="D127" s="89"/>
      <c r="E127" s="86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51"/>
      <c r="R127" s="54"/>
      <c r="S127" s="54"/>
      <c r="T127" s="56"/>
      <c r="U127" s="71" t="str">
        <f>IF(PlanMegVandens[[#This Row],[Mėginių ėmimo vietos pavadinimas]]&lt;&gt;"",SUM(PlanMegVandens[[#This Row],[A]:[Rad]]),"")</f>
        <v/>
      </c>
    </row>
    <row r="128" spans="2:21" ht="18" x14ac:dyDescent="0.25">
      <c r="B128" s="73" t="str">
        <f ca="1">IF(PlanMegVandens[[#This Row],[Mėginių ėmimo vietos pavadinimas]]="","",IF(ROW()=12,1,MAX(INDIRECT("B12:B"&amp;ROW()-1))+1))</f>
        <v/>
      </c>
      <c r="C128" s="90"/>
      <c r="D128" s="89"/>
      <c r="E128" s="86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51"/>
      <c r="R128" s="54"/>
      <c r="S128" s="54"/>
      <c r="T128" s="56"/>
      <c r="U128" s="71" t="str">
        <f>IF(PlanMegVandens[[#This Row],[Mėginių ėmimo vietos pavadinimas]]&lt;&gt;"",SUM(PlanMegVandens[[#This Row],[A]:[Rad]]),"")</f>
        <v/>
      </c>
    </row>
    <row r="129" spans="2:21" ht="18" x14ac:dyDescent="0.25">
      <c r="B129" s="73" t="str">
        <f ca="1">IF(PlanMegVandens[[#This Row],[Mėginių ėmimo vietos pavadinimas]]="","",IF(ROW()=12,1,MAX(INDIRECT("B12:B"&amp;ROW()-1))+1))</f>
        <v/>
      </c>
      <c r="C129" s="90"/>
      <c r="D129" s="89"/>
      <c r="E129" s="86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51"/>
      <c r="R129" s="54"/>
      <c r="S129" s="54"/>
      <c r="T129" s="56"/>
      <c r="U129" s="71" t="str">
        <f>IF(PlanMegVandens[[#This Row],[Mėginių ėmimo vietos pavadinimas]]&lt;&gt;"",SUM(PlanMegVandens[[#This Row],[A]:[Rad]]),"")</f>
        <v/>
      </c>
    </row>
    <row r="130" spans="2:21" ht="18" x14ac:dyDescent="0.25">
      <c r="B130" s="73" t="str">
        <f ca="1">IF(PlanMegVandens[[#This Row],[Mėginių ėmimo vietos pavadinimas]]="","",IF(ROW()=12,1,MAX(INDIRECT("B12:B"&amp;ROW()-1))+1))</f>
        <v/>
      </c>
      <c r="C130" s="90"/>
      <c r="D130" s="89"/>
      <c r="E130" s="86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51"/>
      <c r="R130" s="54"/>
      <c r="S130" s="54"/>
      <c r="T130" s="56"/>
      <c r="U130" s="71" t="str">
        <f>IF(PlanMegVandens[[#This Row],[Mėginių ėmimo vietos pavadinimas]]&lt;&gt;"",SUM(PlanMegVandens[[#This Row],[A]:[Rad]]),"")</f>
        <v/>
      </c>
    </row>
    <row r="131" spans="2:21" ht="18" x14ac:dyDescent="0.25">
      <c r="B131" s="73" t="str">
        <f ca="1">IF(PlanMegVandens[[#This Row],[Mėginių ėmimo vietos pavadinimas]]="","",IF(ROW()=12,1,MAX(INDIRECT("B12:B"&amp;ROW()-1))+1))</f>
        <v/>
      </c>
      <c r="C131" s="90"/>
      <c r="D131" s="89"/>
      <c r="E131" s="86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51"/>
      <c r="R131" s="54"/>
      <c r="S131" s="54"/>
      <c r="T131" s="56"/>
      <c r="U131" s="71" t="str">
        <f>IF(PlanMegVandens[[#This Row],[Mėginių ėmimo vietos pavadinimas]]&lt;&gt;"",SUM(PlanMegVandens[[#This Row],[A]:[Rad]]),"")</f>
        <v/>
      </c>
    </row>
    <row r="132" spans="2:21" ht="18" x14ac:dyDescent="0.25">
      <c r="B132" s="73" t="str">
        <f ca="1">IF(PlanMegVandens[[#This Row],[Mėginių ėmimo vietos pavadinimas]]="","",IF(ROW()=12,1,MAX(INDIRECT("B12:B"&amp;ROW()-1))+1))</f>
        <v/>
      </c>
      <c r="C132" s="90"/>
      <c r="D132" s="89"/>
      <c r="E132" s="86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51"/>
      <c r="R132" s="54"/>
      <c r="S132" s="54"/>
      <c r="T132" s="56"/>
      <c r="U132" s="71" t="str">
        <f>IF(PlanMegVandens[[#This Row],[Mėginių ėmimo vietos pavadinimas]]&lt;&gt;"",SUM(PlanMegVandens[[#This Row],[A]:[Rad]]),"")</f>
        <v/>
      </c>
    </row>
    <row r="133" spans="2:21" ht="18" x14ac:dyDescent="0.25">
      <c r="B133" s="73" t="str">
        <f ca="1">IF(PlanMegVandens[[#This Row],[Mėginių ėmimo vietos pavadinimas]]="","",IF(ROW()=12,1,MAX(INDIRECT("B12:B"&amp;ROW()-1))+1))</f>
        <v/>
      </c>
      <c r="C133" s="90"/>
      <c r="D133" s="89"/>
      <c r="E133" s="86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51"/>
      <c r="R133" s="54"/>
      <c r="S133" s="54"/>
      <c r="T133" s="56"/>
      <c r="U133" s="71" t="str">
        <f>IF(PlanMegVandens[[#This Row],[Mėginių ėmimo vietos pavadinimas]]&lt;&gt;"",SUM(PlanMegVandens[[#This Row],[A]:[Rad]]),"")</f>
        <v/>
      </c>
    </row>
    <row r="134" spans="2:21" ht="18" x14ac:dyDescent="0.25">
      <c r="B134" s="73" t="str">
        <f ca="1">IF(PlanMegVandens[[#This Row],[Mėginių ėmimo vietos pavadinimas]]="","",IF(ROW()=12,1,MAX(INDIRECT("B12:B"&amp;ROW()-1))+1))</f>
        <v/>
      </c>
      <c r="C134" s="90"/>
      <c r="D134" s="89"/>
      <c r="E134" s="86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51"/>
      <c r="R134" s="54"/>
      <c r="S134" s="54"/>
      <c r="T134" s="56"/>
      <c r="U134" s="71" t="str">
        <f>IF(PlanMegVandens[[#This Row],[Mėginių ėmimo vietos pavadinimas]]&lt;&gt;"",SUM(PlanMegVandens[[#This Row],[A]:[Rad]]),"")</f>
        <v/>
      </c>
    </row>
    <row r="135" spans="2:21" ht="18" x14ac:dyDescent="0.25">
      <c r="B135" s="73" t="str">
        <f ca="1">IF(PlanMegVandens[[#This Row],[Mėginių ėmimo vietos pavadinimas]]="","",IF(ROW()=12,1,MAX(INDIRECT("B12:B"&amp;ROW()-1))+1))</f>
        <v/>
      </c>
      <c r="C135" s="90"/>
      <c r="D135" s="89"/>
      <c r="E135" s="86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51"/>
      <c r="R135" s="54"/>
      <c r="S135" s="54"/>
      <c r="T135" s="56"/>
      <c r="U135" s="71" t="str">
        <f>IF(PlanMegVandens[[#This Row],[Mėginių ėmimo vietos pavadinimas]]&lt;&gt;"",SUM(PlanMegVandens[[#This Row],[A]:[Rad]]),"")</f>
        <v/>
      </c>
    </row>
    <row r="136" spans="2:21" ht="18" x14ac:dyDescent="0.25">
      <c r="B136" s="73" t="str">
        <f ca="1">IF(PlanMegVandens[[#This Row],[Mėginių ėmimo vietos pavadinimas]]="","",IF(ROW()=12,1,MAX(INDIRECT("B12:B"&amp;ROW()-1))+1))</f>
        <v/>
      </c>
      <c r="C136" s="90"/>
      <c r="D136" s="89"/>
      <c r="E136" s="86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51"/>
      <c r="R136" s="54"/>
      <c r="S136" s="54"/>
      <c r="T136" s="56"/>
      <c r="U136" s="71" t="str">
        <f>IF(PlanMegVandens[[#This Row],[Mėginių ėmimo vietos pavadinimas]]&lt;&gt;"",SUM(PlanMegVandens[[#This Row],[A]:[Rad]]),"")</f>
        <v/>
      </c>
    </row>
    <row r="137" spans="2:21" ht="18" x14ac:dyDescent="0.25">
      <c r="B137" s="73" t="str">
        <f ca="1">IF(PlanMegVandens[[#This Row],[Mėginių ėmimo vietos pavadinimas]]="","",IF(ROW()=12,1,MAX(INDIRECT("B12:B"&amp;ROW()-1))+1))</f>
        <v/>
      </c>
      <c r="C137" s="90"/>
      <c r="D137" s="89"/>
      <c r="E137" s="86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51"/>
      <c r="R137" s="54"/>
      <c r="S137" s="54"/>
      <c r="T137" s="56"/>
      <c r="U137" s="71" t="str">
        <f>IF(PlanMegVandens[[#This Row],[Mėginių ėmimo vietos pavadinimas]]&lt;&gt;"",SUM(PlanMegVandens[[#This Row],[A]:[Rad]]),"")</f>
        <v/>
      </c>
    </row>
    <row r="138" spans="2:21" ht="18" x14ac:dyDescent="0.25">
      <c r="B138" s="73" t="str">
        <f ca="1">IF(PlanMegVandens[[#This Row],[Mėginių ėmimo vietos pavadinimas]]="","",IF(ROW()=12,1,MAX(INDIRECT("B12:B"&amp;ROW()-1))+1))</f>
        <v/>
      </c>
      <c r="C138" s="90"/>
      <c r="D138" s="89"/>
      <c r="E138" s="86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51"/>
      <c r="R138" s="54"/>
      <c r="S138" s="54"/>
      <c r="T138" s="56"/>
      <c r="U138" s="71" t="str">
        <f>IF(PlanMegVandens[[#This Row],[Mėginių ėmimo vietos pavadinimas]]&lt;&gt;"",SUM(PlanMegVandens[[#This Row],[A]:[Rad]]),"")</f>
        <v/>
      </c>
    </row>
    <row r="139" spans="2:21" ht="18" x14ac:dyDescent="0.25">
      <c r="B139" s="73" t="str">
        <f ca="1">IF(PlanMegVandens[[#This Row],[Mėginių ėmimo vietos pavadinimas]]="","",IF(ROW()=12,1,MAX(INDIRECT("B12:B"&amp;ROW()-1))+1))</f>
        <v/>
      </c>
      <c r="C139" s="90"/>
      <c r="D139" s="89"/>
      <c r="E139" s="86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51"/>
      <c r="R139" s="54"/>
      <c r="S139" s="54"/>
      <c r="T139" s="56"/>
      <c r="U139" s="71" t="str">
        <f>IF(PlanMegVandens[[#This Row],[Mėginių ėmimo vietos pavadinimas]]&lt;&gt;"",SUM(PlanMegVandens[[#This Row],[A]:[Rad]]),"")</f>
        <v/>
      </c>
    </row>
    <row r="140" spans="2:21" ht="18" x14ac:dyDescent="0.25">
      <c r="B140" s="73" t="str">
        <f ca="1">IF(PlanMegVandens[[#This Row],[Mėginių ėmimo vietos pavadinimas]]="","",IF(ROW()=12,1,MAX(INDIRECT("B12:B"&amp;ROW()-1))+1))</f>
        <v/>
      </c>
      <c r="C140" s="90"/>
      <c r="D140" s="89"/>
      <c r="E140" s="86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51"/>
      <c r="R140" s="54"/>
      <c r="S140" s="54"/>
      <c r="T140" s="56"/>
      <c r="U140" s="71" t="str">
        <f>IF(PlanMegVandens[[#This Row],[Mėginių ėmimo vietos pavadinimas]]&lt;&gt;"",SUM(PlanMegVandens[[#This Row],[A]:[Rad]]),"")</f>
        <v/>
      </c>
    </row>
    <row r="141" spans="2:21" ht="18" x14ac:dyDescent="0.25">
      <c r="B141" s="73" t="str">
        <f ca="1">IF(PlanMegVandens[[#This Row],[Mėginių ėmimo vietos pavadinimas]]="","",IF(ROW()=12,1,MAX(INDIRECT("B12:B"&amp;ROW()-1))+1))</f>
        <v/>
      </c>
      <c r="C141" s="90"/>
      <c r="D141" s="89"/>
      <c r="E141" s="86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51"/>
      <c r="R141" s="54"/>
      <c r="S141" s="54"/>
      <c r="T141" s="56"/>
      <c r="U141" s="71" t="str">
        <f>IF(PlanMegVandens[[#This Row],[Mėginių ėmimo vietos pavadinimas]]&lt;&gt;"",SUM(PlanMegVandens[[#This Row],[A]:[Rad]]),"")</f>
        <v/>
      </c>
    </row>
    <row r="142" spans="2:21" ht="18" x14ac:dyDescent="0.25">
      <c r="B142" s="73" t="str">
        <f ca="1">IF(PlanMegVandens[[#This Row],[Mėginių ėmimo vietos pavadinimas]]="","",IF(ROW()=12,1,MAX(INDIRECT("B12:B"&amp;ROW()-1))+1))</f>
        <v/>
      </c>
      <c r="C142" s="90"/>
      <c r="D142" s="89"/>
      <c r="E142" s="86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51"/>
      <c r="R142" s="54"/>
      <c r="S142" s="54"/>
      <c r="T142" s="56"/>
      <c r="U142" s="71" t="str">
        <f>IF(PlanMegVandens[[#This Row],[Mėginių ėmimo vietos pavadinimas]]&lt;&gt;"",SUM(PlanMegVandens[[#This Row],[A]:[Rad]]),"")</f>
        <v/>
      </c>
    </row>
    <row r="143" spans="2:21" ht="18" x14ac:dyDescent="0.25">
      <c r="B143" s="73" t="str">
        <f ca="1">IF(PlanMegVandens[[#This Row],[Mėginių ėmimo vietos pavadinimas]]="","",IF(ROW()=12,1,MAX(INDIRECT("B12:B"&amp;ROW()-1))+1))</f>
        <v/>
      </c>
      <c r="C143" s="90"/>
      <c r="D143" s="89"/>
      <c r="E143" s="86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51"/>
      <c r="R143" s="54"/>
      <c r="S143" s="54"/>
      <c r="T143" s="56"/>
      <c r="U143" s="71" t="str">
        <f>IF(PlanMegVandens[[#This Row],[Mėginių ėmimo vietos pavadinimas]]&lt;&gt;"",SUM(PlanMegVandens[[#This Row],[A]:[Rad]]),"")</f>
        <v/>
      </c>
    </row>
    <row r="144" spans="2:21" ht="18" x14ac:dyDescent="0.25">
      <c r="B144" s="73" t="str">
        <f ca="1">IF(PlanMegVandens[[#This Row],[Mėginių ėmimo vietos pavadinimas]]="","",IF(ROW()=12,1,MAX(INDIRECT("B12:B"&amp;ROW()-1))+1))</f>
        <v/>
      </c>
      <c r="C144" s="90"/>
      <c r="D144" s="89"/>
      <c r="E144" s="86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51"/>
      <c r="R144" s="54"/>
      <c r="S144" s="54"/>
      <c r="T144" s="56"/>
      <c r="U144" s="71" t="str">
        <f>IF(PlanMegVandens[[#This Row],[Mėginių ėmimo vietos pavadinimas]]&lt;&gt;"",SUM(PlanMegVandens[[#This Row],[A]:[Rad]]),"")</f>
        <v/>
      </c>
    </row>
    <row r="145" spans="2:21" ht="18" x14ac:dyDescent="0.25">
      <c r="B145" s="73" t="str">
        <f ca="1">IF(PlanMegVandens[[#This Row],[Mėginių ėmimo vietos pavadinimas]]="","",IF(ROW()=12,1,MAX(INDIRECT("B12:B"&amp;ROW()-1))+1))</f>
        <v/>
      </c>
      <c r="C145" s="90"/>
      <c r="D145" s="89"/>
      <c r="E145" s="86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51"/>
      <c r="R145" s="54"/>
      <c r="S145" s="54"/>
      <c r="T145" s="56"/>
      <c r="U145" s="71" t="str">
        <f>IF(PlanMegVandens[[#This Row],[Mėginių ėmimo vietos pavadinimas]]&lt;&gt;"",SUM(PlanMegVandens[[#This Row],[A]:[Rad]]),"")</f>
        <v/>
      </c>
    </row>
    <row r="146" spans="2:21" ht="18" x14ac:dyDescent="0.25">
      <c r="B146" s="73" t="str">
        <f ca="1">IF(PlanMegVandens[[#This Row],[Mėginių ėmimo vietos pavadinimas]]="","",IF(ROW()=12,1,MAX(INDIRECT("B12:B"&amp;ROW()-1))+1))</f>
        <v/>
      </c>
      <c r="C146" s="90"/>
      <c r="D146" s="89"/>
      <c r="E146" s="86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51"/>
      <c r="R146" s="54"/>
      <c r="S146" s="54"/>
      <c r="T146" s="56"/>
      <c r="U146" s="71" t="str">
        <f>IF(PlanMegVandens[[#This Row],[Mėginių ėmimo vietos pavadinimas]]&lt;&gt;"",SUM(PlanMegVandens[[#This Row],[A]:[Rad]]),"")</f>
        <v/>
      </c>
    </row>
    <row r="147" spans="2:21" ht="18" x14ac:dyDescent="0.25">
      <c r="B147" s="73" t="str">
        <f ca="1">IF(PlanMegVandens[[#This Row],[Mėginių ėmimo vietos pavadinimas]]="","",IF(ROW()=12,1,MAX(INDIRECT("B12:B"&amp;ROW()-1))+1))</f>
        <v/>
      </c>
      <c r="C147" s="90"/>
      <c r="D147" s="89"/>
      <c r="E147" s="86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51"/>
      <c r="R147" s="54"/>
      <c r="S147" s="54"/>
      <c r="T147" s="56"/>
      <c r="U147" s="71" t="str">
        <f>IF(PlanMegVandens[[#This Row],[Mėginių ėmimo vietos pavadinimas]]&lt;&gt;"",SUM(PlanMegVandens[[#This Row],[A]:[Rad]]),"")</f>
        <v/>
      </c>
    </row>
    <row r="148" spans="2:21" ht="18" x14ac:dyDescent="0.25">
      <c r="B148" s="73" t="str">
        <f ca="1">IF(PlanMegVandens[[#This Row],[Mėginių ėmimo vietos pavadinimas]]="","",IF(ROW()=12,1,MAX(INDIRECT("B12:B"&amp;ROW()-1))+1))</f>
        <v/>
      </c>
      <c r="C148" s="90"/>
      <c r="D148" s="89"/>
      <c r="E148" s="86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51"/>
      <c r="R148" s="54"/>
      <c r="S148" s="54"/>
      <c r="T148" s="56"/>
      <c r="U148" s="71" t="str">
        <f>IF(PlanMegVandens[[#This Row],[Mėginių ėmimo vietos pavadinimas]]&lt;&gt;"",SUM(PlanMegVandens[[#This Row],[A]:[Rad]]),"")</f>
        <v/>
      </c>
    </row>
    <row r="149" spans="2:21" ht="18" x14ac:dyDescent="0.25">
      <c r="B149" s="73" t="str">
        <f ca="1">IF(PlanMegVandens[[#This Row],[Mėginių ėmimo vietos pavadinimas]]="","",IF(ROW()=12,1,MAX(INDIRECT("B12:B"&amp;ROW()-1))+1))</f>
        <v/>
      </c>
      <c r="C149" s="90"/>
      <c r="D149" s="89"/>
      <c r="E149" s="86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51"/>
      <c r="R149" s="54"/>
      <c r="S149" s="54"/>
      <c r="T149" s="56"/>
      <c r="U149" s="71" t="str">
        <f>IF(PlanMegVandens[[#This Row],[Mėginių ėmimo vietos pavadinimas]]&lt;&gt;"",SUM(PlanMegVandens[[#This Row],[A]:[Rad]]),"")</f>
        <v/>
      </c>
    </row>
    <row r="150" spans="2:21" ht="18" x14ac:dyDescent="0.25">
      <c r="B150" s="73" t="str">
        <f ca="1">IF(PlanMegVandens[[#This Row],[Mėginių ėmimo vietos pavadinimas]]="","",IF(ROW()=12,1,MAX(INDIRECT("B12:B"&amp;ROW()-1))+1))</f>
        <v/>
      </c>
      <c r="C150" s="90"/>
      <c r="D150" s="89"/>
      <c r="E150" s="86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51"/>
      <c r="R150" s="54"/>
      <c r="S150" s="54"/>
      <c r="T150" s="56"/>
      <c r="U150" s="71" t="str">
        <f>IF(PlanMegVandens[[#This Row],[Mėginių ėmimo vietos pavadinimas]]&lt;&gt;"",SUM(PlanMegVandens[[#This Row],[A]:[Rad]]),"")</f>
        <v/>
      </c>
    </row>
    <row r="151" spans="2:21" ht="18" x14ac:dyDescent="0.25">
      <c r="B151" s="73" t="str">
        <f ca="1">IF(PlanMegVandens[[#This Row],[Mėginių ėmimo vietos pavadinimas]]="","",IF(ROW()=12,1,MAX(INDIRECT("B12:B"&amp;ROW()-1))+1))</f>
        <v/>
      </c>
      <c r="C151" s="90"/>
      <c r="D151" s="89"/>
      <c r="E151" s="86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51"/>
      <c r="R151" s="54"/>
      <c r="S151" s="54"/>
      <c r="T151" s="56"/>
      <c r="U151" s="71" t="str">
        <f>IF(PlanMegVandens[[#This Row],[Mėginių ėmimo vietos pavadinimas]]&lt;&gt;"",SUM(PlanMegVandens[[#This Row],[A]:[Rad]]),"")</f>
        <v/>
      </c>
    </row>
    <row r="152" spans="2:21" ht="18" x14ac:dyDescent="0.25">
      <c r="B152" s="73" t="str">
        <f ca="1">IF(PlanMegVandens[[#This Row],[Mėginių ėmimo vietos pavadinimas]]="","",IF(ROW()=12,1,MAX(INDIRECT("B12:B"&amp;ROW()-1))+1))</f>
        <v/>
      </c>
      <c r="C152" s="90"/>
      <c r="D152" s="89"/>
      <c r="E152" s="86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51"/>
      <c r="R152" s="54"/>
      <c r="S152" s="54"/>
      <c r="T152" s="56"/>
      <c r="U152" s="71" t="str">
        <f>IF(PlanMegVandens[[#This Row],[Mėginių ėmimo vietos pavadinimas]]&lt;&gt;"",SUM(PlanMegVandens[[#This Row],[A]:[Rad]]),"")</f>
        <v/>
      </c>
    </row>
    <row r="153" spans="2:21" ht="18" x14ac:dyDescent="0.25">
      <c r="B153" s="73" t="str">
        <f ca="1">IF(PlanMegVandens[[#This Row],[Mėginių ėmimo vietos pavadinimas]]="","",IF(ROW()=12,1,MAX(INDIRECT("B12:B"&amp;ROW()-1))+1))</f>
        <v/>
      </c>
      <c r="C153" s="90"/>
      <c r="D153" s="89"/>
      <c r="E153" s="86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51"/>
      <c r="R153" s="54"/>
      <c r="S153" s="54"/>
      <c r="T153" s="56"/>
      <c r="U153" s="71" t="str">
        <f>IF(PlanMegVandens[[#This Row],[Mėginių ėmimo vietos pavadinimas]]&lt;&gt;"",SUM(PlanMegVandens[[#This Row],[A]:[Rad]]),"")</f>
        <v/>
      </c>
    </row>
    <row r="154" spans="2:21" ht="18" x14ac:dyDescent="0.25">
      <c r="B154" s="73" t="str">
        <f ca="1">IF(PlanMegVandens[[#This Row],[Mėginių ėmimo vietos pavadinimas]]="","",IF(ROW()=12,1,MAX(INDIRECT("B12:B"&amp;ROW()-1))+1))</f>
        <v/>
      </c>
      <c r="C154" s="90"/>
      <c r="D154" s="89"/>
      <c r="E154" s="86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51"/>
      <c r="R154" s="54"/>
      <c r="S154" s="54"/>
      <c r="T154" s="56"/>
      <c r="U154" s="71" t="str">
        <f>IF(PlanMegVandens[[#This Row],[Mėginių ėmimo vietos pavadinimas]]&lt;&gt;"",SUM(PlanMegVandens[[#This Row],[A]:[Rad]]),"")</f>
        <v/>
      </c>
    </row>
    <row r="155" spans="2:21" ht="18" x14ac:dyDescent="0.25">
      <c r="B155" s="73" t="str">
        <f ca="1">IF(PlanMegVandens[[#This Row],[Mėginių ėmimo vietos pavadinimas]]="","",IF(ROW()=12,1,MAX(INDIRECT("B12:B"&amp;ROW()-1))+1))</f>
        <v/>
      </c>
      <c r="C155" s="90"/>
      <c r="D155" s="89"/>
      <c r="E155" s="86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51"/>
      <c r="R155" s="54"/>
      <c r="S155" s="54"/>
      <c r="T155" s="56"/>
      <c r="U155" s="71" t="str">
        <f>IF(PlanMegVandens[[#This Row],[Mėginių ėmimo vietos pavadinimas]]&lt;&gt;"",SUM(PlanMegVandens[[#This Row],[A]:[Rad]]),"")</f>
        <v/>
      </c>
    </row>
    <row r="156" spans="2:21" ht="18" x14ac:dyDescent="0.25">
      <c r="B156" s="73" t="str">
        <f ca="1">IF(PlanMegVandens[[#This Row],[Mėginių ėmimo vietos pavadinimas]]="","",IF(ROW()=12,1,MAX(INDIRECT("B12:B"&amp;ROW()-1))+1))</f>
        <v/>
      </c>
      <c r="C156" s="90"/>
      <c r="D156" s="89"/>
      <c r="E156" s="86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51"/>
      <c r="R156" s="54"/>
      <c r="S156" s="54"/>
      <c r="T156" s="56"/>
      <c r="U156" s="71" t="str">
        <f>IF(PlanMegVandens[[#This Row],[Mėginių ėmimo vietos pavadinimas]]&lt;&gt;"",SUM(PlanMegVandens[[#This Row],[A]:[Rad]]),"")</f>
        <v/>
      </c>
    </row>
    <row r="157" spans="2:21" ht="18" x14ac:dyDescent="0.25">
      <c r="B157" s="73" t="str">
        <f ca="1">IF(PlanMegVandens[[#This Row],[Mėginių ėmimo vietos pavadinimas]]="","",IF(ROW()=12,1,MAX(INDIRECT("B12:B"&amp;ROW()-1))+1))</f>
        <v/>
      </c>
      <c r="C157" s="90"/>
      <c r="D157" s="89"/>
      <c r="E157" s="86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51"/>
      <c r="R157" s="54"/>
      <c r="S157" s="54"/>
      <c r="T157" s="56"/>
      <c r="U157" s="71" t="str">
        <f>IF(PlanMegVandens[[#This Row],[Mėginių ėmimo vietos pavadinimas]]&lt;&gt;"",SUM(PlanMegVandens[[#This Row],[A]:[Rad]]),"")</f>
        <v/>
      </c>
    </row>
    <row r="158" spans="2:21" ht="18" x14ac:dyDescent="0.25">
      <c r="B158" s="73" t="str">
        <f ca="1">IF(PlanMegVandens[[#This Row],[Mėginių ėmimo vietos pavadinimas]]="","",IF(ROW()=12,1,MAX(INDIRECT("B12:B"&amp;ROW()-1))+1))</f>
        <v/>
      </c>
      <c r="C158" s="90"/>
      <c r="D158" s="89"/>
      <c r="E158" s="86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51"/>
      <c r="R158" s="54"/>
      <c r="S158" s="54"/>
      <c r="T158" s="56"/>
      <c r="U158" s="71" t="str">
        <f>IF(PlanMegVandens[[#This Row],[Mėginių ėmimo vietos pavadinimas]]&lt;&gt;"",SUM(PlanMegVandens[[#This Row],[A]:[Rad]]),"")</f>
        <v/>
      </c>
    </row>
    <row r="159" spans="2:21" ht="18" x14ac:dyDescent="0.25">
      <c r="B159" s="73" t="str">
        <f ca="1">IF(PlanMegVandens[[#This Row],[Mėginių ėmimo vietos pavadinimas]]="","",IF(ROW()=12,1,MAX(INDIRECT("B12:B"&amp;ROW()-1))+1))</f>
        <v/>
      </c>
      <c r="C159" s="90"/>
      <c r="D159" s="89"/>
      <c r="E159" s="86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51"/>
      <c r="R159" s="54"/>
      <c r="S159" s="54"/>
      <c r="T159" s="56"/>
      <c r="U159" s="71" t="str">
        <f>IF(PlanMegVandens[[#This Row],[Mėginių ėmimo vietos pavadinimas]]&lt;&gt;"",SUM(PlanMegVandens[[#This Row],[A]:[Rad]]),"")</f>
        <v/>
      </c>
    </row>
    <row r="160" spans="2:21" ht="18" x14ac:dyDescent="0.25">
      <c r="B160" s="73" t="str">
        <f ca="1">IF(PlanMegVandens[[#This Row],[Mėginių ėmimo vietos pavadinimas]]="","",IF(ROW()=12,1,MAX(INDIRECT("B12:B"&amp;ROW()-1))+1))</f>
        <v/>
      </c>
      <c r="C160" s="90"/>
      <c r="D160" s="89"/>
      <c r="E160" s="86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51"/>
      <c r="R160" s="54"/>
      <c r="S160" s="54"/>
      <c r="T160" s="56"/>
      <c r="U160" s="71" t="str">
        <f>IF(PlanMegVandens[[#This Row],[Mėginių ėmimo vietos pavadinimas]]&lt;&gt;"",SUM(PlanMegVandens[[#This Row],[A]:[Rad]]),"")</f>
        <v/>
      </c>
    </row>
    <row r="161" spans="2:21" ht="18" x14ac:dyDescent="0.25">
      <c r="B161" s="73" t="str">
        <f ca="1">IF(PlanMegVandens[[#This Row],[Mėginių ėmimo vietos pavadinimas]]="","",IF(ROW()=12,1,MAX(INDIRECT("B12:B"&amp;ROW()-1))+1))</f>
        <v/>
      </c>
      <c r="C161" s="90"/>
      <c r="D161" s="89"/>
      <c r="E161" s="86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51"/>
      <c r="R161" s="54"/>
      <c r="S161" s="54"/>
      <c r="T161" s="56"/>
      <c r="U161" s="71" t="str">
        <f>IF(PlanMegVandens[[#This Row],[Mėginių ėmimo vietos pavadinimas]]&lt;&gt;"",SUM(PlanMegVandens[[#This Row],[A]:[Rad]]),"")</f>
        <v/>
      </c>
    </row>
    <row r="162" spans="2:21" ht="18" x14ac:dyDescent="0.25">
      <c r="B162" s="73" t="str">
        <f ca="1">IF(PlanMegVandens[[#This Row],[Mėginių ėmimo vietos pavadinimas]]="","",IF(ROW()=12,1,MAX(INDIRECT("B12:B"&amp;ROW()-1))+1))</f>
        <v/>
      </c>
      <c r="C162" s="90"/>
      <c r="D162" s="89"/>
      <c r="E162" s="86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51"/>
      <c r="R162" s="54"/>
      <c r="S162" s="54"/>
      <c r="T162" s="56"/>
      <c r="U162" s="71" t="str">
        <f>IF(PlanMegVandens[[#This Row],[Mėginių ėmimo vietos pavadinimas]]&lt;&gt;"",SUM(PlanMegVandens[[#This Row],[A]:[Rad]]),"")</f>
        <v/>
      </c>
    </row>
    <row r="163" spans="2:21" ht="18" x14ac:dyDescent="0.25">
      <c r="B163" s="73" t="str">
        <f ca="1">IF(PlanMegVandens[[#This Row],[Mėginių ėmimo vietos pavadinimas]]="","",IF(ROW()=12,1,MAX(INDIRECT("B12:B"&amp;ROW()-1))+1))</f>
        <v/>
      </c>
      <c r="C163" s="90"/>
      <c r="D163" s="89"/>
      <c r="E163" s="86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51"/>
      <c r="R163" s="54"/>
      <c r="S163" s="54"/>
      <c r="T163" s="56"/>
      <c r="U163" s="71" t="str">
        <f>IF(PlanMegVandens[[#This Row],[Mėginių ėmimo vietos pavadinimas]]&lt;&gt;"",SUM(PlanMegVandens[[#This Row],[A]:[Rad]]),"")</f>
        <v/>
      </c>
    </row>
    <row r="164" spans="2:21" ht="18" x14ac:dyDescent="0.25">
      <c r="B164" s="73" t="str">
        <f ca="1">IF(PlanMegVandens[[#This Row],[Mėginių ėmimo vietos pavadinimas]]="","",IF(ROW()=12,1,MAX(INDIRECT("B12:B"&amp;ROW()-1))+1))</f>
        <v/>
      </c>
      <c r="C164" s="90"/>
      <c r="D164" s="89"/>
      <c r="E164" s="86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51"/>
      <c r="R164" s="54"/>
      <c r="S164" s="54"/>
      <c r="T164" s="56"/>
      <c r="U164" s="71" t="str">
        <f>IF(PlanMegVandens[[#This Row],[Mėginių ėmimo vietos pavadinimas]]&lt;&gt;"",SUM(PlanMegVandens[[#This Row],[A]:[Rad]]),"")</f>
        <v/>
      </c>
    </row>
    <row r="165" spans="2:21" ht="18" x14ac:dyDescent="0.25">
      <c r="B165" s="73" t="str">
        <f ca="1">IF(PlanMegVandens[[#This Row],[Mėginių ėmimo vietos pavadinimas]]="","",IF(ROW()=12,1,MAX(INDIRECT("B12:B"&amp;ROW()-1))+1))</f>
        <v/>
      </c>
      <c r="C165" s="90"/>
      <c r="D165" s="89"/>
      <c r="E165" s="86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51"/>
      <c r="R165" s="54"/>
      <c r="S165" s="54"/>
      <c r="T165" s="56"/>
      <c r="U165" s="71" t="str">
        <f>IF(PlanMegVandens[[#This Row],[Mėginių ėmimo vietos pavadinimas]]&lt;&gt;"",SUM(PlanMegVandens[[#This Row],[A]:[Rad]]),"")</f>
        <v/>
      </c>
    </row>
    <row r="166" spans="2:21" ht="18" x14ac:dyDescent="0.25">
      <c r="B166" s="73" t="str">
        <f ca="1">IF(PlanMegVandens[[#This Row],[Mėginių ėmimo vietos pavadinimas]]="","",IF(ROW()=12,1,MAX(INDIRECT("B12:B"&amp;ROW()-1))+1))</f>
        <v/>
      </c>
      <c r="C166" s="90"/>
      <c r="D166" s="89"/>
      <c r="E166" s="86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51"/>
      <c r="R166" s="54"/>
      <c r="S166" s="54"/>
      <c r="T166" s="56"/>
      <c r="U166" s="71" t="str">
        <f>IF(PlanMegVandens[[#This Row],[Mėginių ėmimo vietos pavadinimas]]&lt;&gt;"",SUM(PlanMegVandens[[#This Row],[A]:[Rad]]),"")</f>
        <v/>
      </c>
    </row>
    <row r="167" spans="2:21" ht="18" x14ac:dyDescent="0.25">
      <c r="B167" s="73" t="str">
        <f ca="1">IF(PlanMegVandens[[#This Row],[Mėginių ėmimo vietos pavadinimas]]="","",IF(ROW()=12,1,MAX(INDIRECT("B12:B"&amp;ROW()-1))+1))</f>
        <v/>
      </c>
      <c r="C167" s="90"/>
      <c r="D167" s="89"/>
      <c r="E167" s="86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51"/>
      <c r="R167" s="54"/>
      <c r="S167" s="54"/>
      <c r="T167" s="56"/>
      <c r="U167" s="71" t="str">
        <f>IF(PlanMegVandens[[#This Row],[Mėginių ėmimo vietos pavadinimas]]&lt;&gt;"",SUM(PlanMegVandens[[#This Row],[A]:[Rad]]),"")</f>
        <v/>
      </c>
    </row>
    <row r="168" spans="2:21" ht="18" x14ac:dyDescent="0.25">
      <c r="B168" s="73" t="str">
        <f ca="1">IF(PlanMegVandens[[#This Row],[Mėginių ėmimo vietos pavadinimas]]="","",IF(ROW()=12,1,MAX(INDIRECT("B12:B"&amp;ROW()-1))+1))</f>
        <v/>
      </c>
      <c r="C168" s="90"/>
      <c r="D168" s="89"/>
      <c r="E168" s="86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51"/>
      <c r="R168" s="54"/>
      <c r="S168" s="54"/>
      <c r="T168" s="56"/>
      <c r="U168" s="71" t="str">
        <f>IF(PlanMegVandens[[#This Row],[Mėginių ėmimo vietos pavadinimas]]&lt;&gt;"",SUM(PlanMegVandens[[#This Row],[A]:[Rad]]),"")</f>
        <v/>
      </c>
    </row>
    <row r="169" spans="2:21" ht="18" x14ac:dyDescent="0.25">
      <c r="B169" s="73" t="str">
        <f ca="1">IF(PlanMegVandens[[#This Row],[Mėginių ėmimo vietos pavadinimas]]="","",IF(ROW()=12,1,MAX(INDIRECT("B12:B"&amp;ROW()-1))+1))</f>
        <v/>
      </c>
      <c r="C169" s="90"/>
      <c r="D169" s="89"/>
      <c r="E169" s="86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51"/>
      <c r="R169" s="54"/>
      <c r="S169" s="54"/>
      <c r="T169" s="56"/>
      <c r="U169" s="71" t="str">
        <f>IF(PlanMegVandens[[#This Row],[Mėginių ėmimo vietos pavadinimas]]&lt;&gt;"",SUM(PlanMegVandens[[#This Row],[A]:[Rad]]),"")</f>
        <v/>
      </c>
    </row>
    <row r="170" spans="2:21" ht="18" x14ac:dyDescent="0.25">
      <c r="B170" s="73" t="str">
        <f ca="1">IF(PlanMegVandens[[#This Row],[Mėginių ėmimo vietos pavadinimas]]="","",IF(ROW()=12,1,MAX(INDIRECT("B12:B"&amp;ROW()-1))+1))</f>
        <v/>
      </c>
      <c r="C170" s="90"/>
      <c r="D170" s="89"/>
      <c r="E170" s="86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51"/>
      <c r="R170" s="54"/>
      <c r="S170" s="54"/>
      <c r="T170" s="56"/>
      <c r="U170" s="71" t="str">
        <f>IF(PlanMegVandens[[#This Row],[Mėginių ėmimo vietos pavadinimas]]&lt;&gt;"",SUM(PlanMegVandens[[#This Row],[A]:[Rad]]),"")</f>
        <v/>
      </c>
    </row>
    <row r="171" spans="2:21" ht="18" x14ac:dyDescent="0.25">
      <c r="B171" s="73" t="str">
        <f ca="1">IF(PlanMegVandens[[#This Row],[Mėginių ėmimo vietos pavadinimas]]="","",IF(ROW()=12,1,MAX(INDIRECT("B12:B"&amp;ROW()-1))+1))</f>
        <v/>
      </c>
      <c r="C171" s="90"/>
      <c r="D171" s="89"/>
      <c r="E171" s="86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51"/>
      <c r="R171" s="54"/>
      <c r="S171" s="54"/>
      <c r="T171" s="56"/>
      <c r="U171" s="71" t="str">
        <f>IF(PlanMegVandens[[#This Row],[Mėginių ėmimo vietos pavadinimas]]&lt;&gt;"",SUM(PlanMegVandens[[#This Row],[A]:[Rad]]),"")</f>
        <v/>
      </c>
    </row>
    <row r="172" spans="2:21" ht="18" x14ac:dyDescent="0.25">
      <c r="B172" s="73" t="str">
        <f ca="1">IF(PlanMegVandens[[#This Row],[Mėginių ėmimo vietos pavadinimas]]="","",IF(ROW()=12,1,MAX(INDIRECT("B12:B"&amp;ROW()-1))+1))</f>
        <v/>
      </c>
      <c r="C172" s="90"/>
      <c r="D172" s="89"/>
      <c r="E172" s="86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51"/>
      <c r="R172" s="54"/>
      <c r="S172" s="54"/>
      <c r="T172" s="56"/>
      <c r="U172" s="71" t="str">
        <f>IF(PlanMegVandens[[#This Row],[Mėginių ėmimo vietos pavadinimas]]&lt;&gt;"",SUM(PlanMegVandens[[#This Row],[A]:[Rad]]),"")</f>
        <v/>
      </c>
    </row>
    <row r="173" spans="2:21" ht="18" x14ac:dyDescent="0.25">
      <c r="B173" s="73" t="str">
        <f ca="1">IF(PlanMegVandens[[#This Row],[Mėginių ėmimo vietos pavadinimas]]="","",IF(ROW()=12,1,MAX(INDIRECT("B12:B"&amp;ROW()-1))+1))</f>
        <v/>
      </c>
      <c r="C173" s="90"/>
      <c r="D173" s="89"/>
      <c r="E173" s="86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51"/>
      <c r="R173" s="54"/>
      <c r="S173" s="54"/>
      <c r="T173" s="56"/>
      <c r="U173" s="71" t="str">
        <f>IF(PlanMegVandens[[#This Row],[Mėginių ėmimo vietos pavadinimas]]&lt;&gt;"",SUM(PlanMegVandens[[#This Row],[A]:[Rad]]),"")</f>
        <v/>
      </c>
    </row>
    <row r="174" spans="2:21" ht="18" x14ac:dyDescent="0.25">
      <c r="B174" s="73" t="str">
        <f ca="1">IF(PlanMegVandens[[#This Row],[Mėginių ėmimo vietos pavadinimas]]="","",IF(ROW()=12,1,MAX(INDIRECT("B12:B"&amp;ROW()-1))+1))</f>
        <v/>
      </c>
      <c r="C174" s="90"/>
      <c r="D174" s="89"/>
      <c r="E174" s="86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51"/>
      <c r="R174" s="54"/>
      <c r="S174" s="54"/>
      <c r="T174" s="56"/>
      <c r="U174" s="71" t="str">
        <f>IF(PlanMegVandens[[#This Row],[Mėginių ėmimo vietos pavadinimas]]&lt;&gt;"",SUM(PlanMegVandens[[#This Row],[A]:[Rad]]),"")</f>
        <v/>
      </c>
    </row>
    <row r="175" spans="2:21" ht="18" x14ac:dyDescent="0.25">
      <c r="B175" s="73" t="str">
        <f ca="1">IF(PlanMegVandens[[#This Row],[Mėginių ėmimo vietos pavadinimas]]="","",IF(ROW()=12,1,MAX(INDIRECT("B12:B"&amp;ROW()-1))+1))</f>
        <v/>
      </c>
      <c r="C175" s="90"/>
      <c r="D175" s="89"/>
      <c r="E175" s="86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51"/>
      <c r="R175" s="54"/>
      <c r="S175" s="54"/>
      <c r="T175" s="56"/>
      <c r="U175" s="71" t="str">
        <f>IF(PlanMegVandens[[#This Row],[Mėginių ėmimo vietos pavadinimas]]&lt;&gt;"",SUM(PlanMegVandens[[#This Row],[A]:[Rad]]),"")</f>
        <v/>
      </c>
    </row>
    <row r="176" spans="2:21" ht="18" x14ac:dyDescent="0.25">
      <c r="B176" s="73" t="str">
        <f ca="1">IF(PlanMegVandens[[#This Row],[Mėginių ėmimo vietos pavadinimas]]="","",IF(ROW()=12,1,MAX(INDIRECT("B12:B"&amp;ROW()-1))+1))</f>
        <v/>
      </c>
      <c r="C176" s="90"/>
      <c r="D176" s="89"/>
      <c r="E176" s="86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51"/>
      <c r="R176" s="54"/>
      <c r="S176" s="54"/>
      <c r="T176" s="56"/>
      <c r="U176" s="71" t="str">
        <f>IF(PlanMegVandens[[#This Row],[Mėginių ėmimo vietos pavadinimas]]&lt;&gt;"",SUM(PlanMegVandens[[#This Row],[A]:[Rad]]),"")</f>
        <v/>
      </c>
    </row>
    <row r="177" spans="2:21" ht="18" x14ac:dyDescent="0.25">
      <c r="B177" s="73" t="str">
        <f ca="1">IF(PlanMegVandens[[#This Row],[Mėginių ėmimo vietos pavadinimas]]="","",IF(ROW()=12,1,MAX(INDIRECT("B12:B"&amp;ROW()-1))+1))</f>
        <v/>
      </c>
      <c r="C177" s="90"/>
      <c r="D177" s="89"/>
      <c r="E177" s="86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51"/>
      <c r="R177" s="54"/>
      <c r="S177" s="54"/>
      <c r="T177" s="56"/>
      <c r="U177" s="71" t="str">
        <f>IF(PlanMegVandens[[#This Row],[Mėginių ėmimo vietos pavadinimas]]&lt;&gt;"",SUM(PlanMegVandens[[#This Row],[A]:[Rad]]),"")</f>
        <v/>
      </c>
    </row>
    <row r="178" spans="2:21" ht="18" x14ac:dyDescent="0.25">
      <c r="B178" s="73" t="str">
        <f ca="1">IF(PlanMegVandens[[#This Row],[Mėginių ėmimo vietos pavadinimas]]="","",IF(ROW()=12,1,MAX(INDIRECT("B12:B"&amp;ROW()-1))+1))</f>
        <v/>
      </c>
      <c r="C178" s="90"/>
      <c r="D178" s="89"/>
      <c r="E178" s="86"/>
      <c r="F178" s="49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51"/>
      <c r="R178" s="54"/>
      <c r="S178" s="54"/>
      <c r="T178" s="56"/>
      <c r="U178" s="71" t="str">
        <f>IF(PlanMegVandens[[#This Row],[Mėginių ėmimo vietos pavadinimas]]&lt;&gt;"",SUM(PlanMegVandens[[#This Row],[A]:[Rad]]),"")</f>
        <v/>
      </c>
    </row>
    <row r="179" spans="2:21" ht="18" x14ac:dyDescent="0.25">
      <c r="B179" s="73" t="str">
        <f ca="1">IF(PlanMegVandens[[#This Row],[Mėginių ėmimo vietos pavadinimas]]="","",IF(ROW()=12,1,MAX(INDIRECT("B12:B"&amp;ROW()-1))+1))</f>
        <v/>
      </c>
      <c r="C179" s="90"/>
      <c r="D179" s="89"/>
      <c r="E179" s="86"/>
      <c r="F179" s="49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51"/>
      <c r="R179" s="54"/>
      <c r="S179" s="54"/>
      <c r="T179" s="56"/>
      <c r="U179" s="71" t="str">
        <f>IF(PlanMegVandens[[#This Row],[Mėginių ėmimo vietos pavadinimas]]&lt;&gt;"",SUM(PlanMegVandens[[#This Row],[A]:[Rad]]),"")</f>
        <v/>
      </c>
    </row>
    <row r="180" spans="2:21" ht="18" x14ac:dyDescent="0.25">
      <c r="B180" s="73" t="str">
        <f ca="1">IF(PlanMegVandens[[#This Row],[Mėginių ėmimo vietos pavadinimas]]="","",IF(ROW()=12,1,MAX(INDIRECT("B12:B"&amp;ROW()-1))+1))</f>
        <v/>
      </c>
      <c r="C180" s="90"/>
      <c r="D180" s="89"/>
      <c r="E180" s="86"/>
      <c r="F180" s="49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51"/>
      <c r="R180" s="54"/>
      <c r="S180" s="54"/>
      <c r="T180" s="56"/>
      <c r="U180" s="71" t="str">
        <f>IF(PlanMegVandens[[#This Row],[Mėginių ėmimo vietos pavadinimas]]&lt;&gt;"",SUM(PlanMegVandens[[#This Row],[A]:[Rad]]),"")</f>
        <v/>
      </c>
    </row>
    <row r="181" spans="2:21" ht="18" x14ac:dyDescent="0.25">
      <c r="B181" s="73" t="str">
        <f ca="1">IF(PlanMegVandens[[#This Row],[Mėginių ėmimo vietos pavadinimas]]="","",IF(ROW()=12,1,MAX(INDIRECT("B12:B"&amp;ROW()-1))+1))</f>
        <v/>
      </c>
      <c r="C181" s="90"/>
      <c r="D181" s="89"/>
      <c r="E181" s="86"/>
      <c r="F181" s="49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51"/>
      <c r="R181" s="54"/>
      <c r="S181" s="54"/>
      <c r="T181" s="56"/>
      <c r="U181" s="71" t="str">
        <f>IF(PlanMegVandens[[#This Row],[Mėginių ėmimo vietos pavadinimas]]&lt;&gt;"",SUM(PlanMegVandens[[#This Row],[A]:[Rad]]),"")</f>
        <v/>
      </c>
    </row>
    <row r="182" spans="2:21" ht="18" x14ac:dyDescent="0.25">
      <c r="B182" s="73" t="str">
        <f ca="1">IF(PlanMegVandens[[#This Row],[Mėginių ėmimo vietos pavadinimas]]="","",IF(ROW()=12,1,MAX(INDIRECT("B12:B"&amp;ROW()-1))+1))</f>
        <v/>
      </c>
      <c r="C182" s="90"/>
      <c r="D182" s="89"/>
      <c r="E182" s="86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51"/>
      <c r="R182" s="54"/>
      <c r="S182" s="54"/>
      <c r="T182" s="56"/>
      <c r="U182" s="71" t="str">
        <f>IF(PlanMegVandens[[#This Row],[Mėginių ėmimo vietos pavadinimas]]&lt;&gt;"",SUM(PlanMegVandens[[#This Row],[A]:[Rad]]),"")</f>
        <v/>
      </c>
    </row>
    <row r="183" spans="2:21" ht="18" x14ac:dyDescent="0.25">
      <c r="B183" s="73" t="str">
        <f ca="1">IF(PlanMegVandens[[#This Row],[Mėginių ėmimo vietos pavadinimas]]="","",IF(ROW()=12,1,MAX(INDIRECT("B12:B"&amp;ROW()-1))+1))</f>
        <v/>
      </c>
      <c r="C183" s="90"/>
      <c r="D183" s="89"/>
      <c r="E183" s="86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51"/>
      <c r="R183" s="54"/>
      <c r="S183" s="54"/>
      <c r="T183" s="56"/>
      <c r="U183" s="71" t="str">
        <f>IF(PlanMegVandens[[#This Row],[Mėginių ėmimo vietos pavadinimas]]&lt;&gt;"",SUM(PlanMegVandens[[#This Row],[A]:[Rad]]),"")</f>
        <v/>
      </c>
    </row>
    <row r="184" spans="2:21" ht="18" x14ac:dyDescent="0.25">
      <c r="B184" s="73" t="str">
        <f ca="1">IF(PlanMegVandens[[#This Row],[Mėginių ėmimo vietos pavadinimas]]="","",IF(ROW()=12,1,MAX(INDIRECT("B12:B"&amp;ROW()-1))+1))</f>
        <v/>
      </c>
      <c r="C184" s="90"/>
      <c r="D184" s="89"/>
      <c r="E184" s="86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51"/>
      <c r="R184" s="54"/>
      <c r="S184" s="54"/>
      <c r="T184" s="56"/>
      <c r="U184" s="71" t="str">
        <f>IF(PlanMegVandens[[#This Row],[Mėginių ėmimo vietos pavadinimas]]&lt;&gt;"",SUM(PlanMegVandens[[#This Row],[A]:[Rad]]),"")</f>
        <v/>
      </c>
    </row>
    <row r="185" spans="2:21" ht="18" x14ac:dyDescent="0.25">
      <c r="B185" s="73" t="str">
        <f ca="1">IF(PlanMegVandens[[#This Row],[Mėginių ėmimo vietos pavadinimas]]="","",IF(ROW()=12,1,MAX(INDIRECT("B12:B"&amp;ROW()-1))+1))</f>
        <v/>
      </c>
      <c r="C185" s="90"/>
      <c r="D185" s="89"/>
      <c r="E185" s="86"/>
      <c r="F185" s="49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51"/>
      <c r="R185" s="54"/>
      <c r="S185" s="54"/>
      <c r="T185" s="56"/>
      <c r="U185" s="71" t="str">
        <f>IF(PlanMegVandens[[#This Row],[Mėginių ėmimo vietos pavadinimas]]&lt;&gt;"",SUM(PlanMegVandens[[#This Row],[A]:[Rad]]),"")</f>
        <v/>
      </c>
    </row>
    <row r="186" spans="2:21" ht="18" x14ac:dyDescent="0.25">
      <c r="B186" s="73" t="str">
        <f ca="1">IF(PlanMegVandens[[#This Row],[Mėginių ėmimo vietos pavadinimas]]="","",IF(ROW()=12,1,MAX(INDIRECT("B12:B"&amp;ROW()-1))+1))</f>
        <v/>
      </c>
      <c r="C186" s="90"/>
      <c r="D186" s="89"/>
      <c r="E186" s="86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51"/>
      <c r="R186" s="54"/>
      <c r="S186" s="54"/>
      <c r="T186" s="56"/>
      <c r="U186" s="71" t="str">
        <f>IF(PlanMegVandens[[#This Row],[Mėginių ėmimo vietos pavadinimas]]&lt;&gt;"",SUM(PlanMegVandens[[#This Row],[A]:[Rad]]),"")</f>
        <v/>
      </c>
    </row>
    <row r="187" spans="2:21" ht="18" x14ac:dyDescent="0.25">
      <c r="B187" s="73" t="str">
        <f ca="1">IF(PlanMegVandens[[#This Row],[Mėginių ėmimo vietos pavadinimas]]="","",IF(ROW()=12,1,MAX(INDIRECT("B12:B"&amp;ROW()-1))+1))</f>
        <v/>
      </c>
      <c r="C187" s="90"/>
      <c r="D187" s="89"/>
      <c r="E187" s="86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51"/>
      <c r="R187" s="54"/>
      <c r="S187" s="54"/>
      <c r="T187" s="56"/>
      <c r="U187" s="71" t="str">
        <f>IF(PlanMegVandens[[#This Row],[Mėginių ėmimo vietos pavadinimas]]&lt;&gt;"",SUM(PlanMegVandens[[#This Row],[A]:[Rad]]),"")</f>
        <v/>
      </c>
    </row>
    <row r="188" spans="2:21" ht="18" x14ac:dyDescent="0.25">
      <c r="B188" s="73" t="str">
        <f ca="1">IF(PlanMegVandens[[#This Row],[Mėginių ėmimo vietos pavadinimas]]="","",IF(ROW()=12,1,MAX(INDIRECT("B12:B"&amp;ROW()-1))+1))</f>
        <v/>
      </c>
      <c r="C188" s="90"/>
      <c r="D188" s="89"/>
      <c r="E188" s="86"/>
      <c r="F188" s="49"/>
      <c r="G188" s="49"/>
      <c r="H188" s="49"/>
      <c r="I188" s="49"/>
      <c r="J188" s="49"/>
      <c r="K188" s="49"/>
      <c r="L188" s="49"/>
      <c r="M188" s="49"/>
      <c r="N188" s="49"/>
      <c r="O188" s="49"/>
      <c r="P188" s="49"/>
      <c r="Q188" s="51"/>
      <c r="R188" s="54"/>
      <c r="S188" s="54"/>
      <c r="T188" s="56"/>
      <c r="U188" s="71" t="str">
        <f>IF(PlanMegVandens[[#This Row],[Mėginių ėmimo vietos pavadinimas]]&lt;&gt;"",SUM(PlanMegVandens[[#This Row],[A]:[Rad]]),"")</f>
        <v/>
      </c>
    </row>
    <row r="189" spans="2:21" ht="18" x14ac:dyDescent="0.25">
      <c r="B189" s="73" t="str">
        <f ca="1">IF(PlanMegVandens[[#This Row],[Mėginių ėmimo vietos pavadinimas]]="","",IF(ROW()=12,1,MAX(INDIRECT("B12:B"&amp;ROW()-1))+1))</f>
        <v/>
      </c>
      <c r="C189" s="90"/>
      <c r="D189" s="89"/>
      <c r="E189" s="86"/>
      <c r="F189" s="49"/>
      <c r="G189" s="49"/>
      <c r="H189" s="49"/>
      <c r="I189" s="49"/>
      <c r="J189" s="49"/>
      <c r="K189" s="49"/>
      <c r="L189" s="49"/>
      <c r="M189" s="49"/>
      <c r="N189" s="49"/>
      <c r="O189" s="49"/>
      <c r="P189" s="49"/>
      <c r="Q189" s="51"/>
      <c r="R189" s="54"/>
      <c r="S189" s="54"/>
      <c r="T189" s="56"/>
      <c r="U189" s="71" t="str">
        <f>IF(PlanMegVandens[[#This Row],[Mėginių ėmimo vietos pavadinimas]]&lt;&gt;"",SUM(PlanMegVandens[[#This Row],[A]:[Rad]]),"")</f>
        <v/>
      </c>
    </row>
    <row r="190" spans="2:21" ht="18" x14ac:dyDescent="0.25">
      <c r="B190" s="73" t="str">
        <f ca="1">IF(PlanMegVandens[[#This Row],[Mėginių ėmimo vietos pavadinimas]]="","",IF(ROW()=12,1,MAX(INDIRECT("B12:B"&amp;ROW()-1))+1))</f>
        <v/>
      </c>
      <c r="C190" s="90"/>
      <c r="D190" s="89"/>
      <c r="E190" s="86"/>
      <c r="F190" s="49"/>
      <c r="G190" s="49"/>
      <c r="H190" s="49"/>
      <c r="I190" s="49"/>
      <c r="J190" s="49"/>
      <c r="K190" s="49"/>
      <c r="L190" s="49"/>
      <c r="M190" s="49"/>
      <c r="N190" s="49"/>
      <c r="O190" s="49"/>
      <c r="P190" s="49"/>
      <c r="Q190" s="51"/>
      <c r="R190" s="54"/>
      <c r="S190" s="54"/>
      <c r="T190" s="56"/>
      <c r="U190" s="71" t="str">
        <f>IF(PlanMegVandens[[#This Row],[Mėginių ėmimo vietos pavadinimas]]&lt;&gt;"",SUM(PlanMegVandens[[#This Row],[A]:[Rad]]),"")</f>
        <v/>
      </c>
    </row>
    <row r="191" spans="2:21" ht="18" x14ac:dyDescent="0.25">
      <c r="B191" s="73" t="str">
        <f ca="1">IF(PlanMegVandens[[#This Row],[Mėginių ėmimo vietos pavadinimas]]="","",IF(ROW()=12,1,MAX(INDIRECT("B12:B"&amp;ROW()-1))+1))</f>
        <v/>
      </c>
      <c r="C191" s="90"/>
      <c r="D191" s="89"/>
      <c r="E191" s="86"/>
      <c r="F191" s="49"/>
      <c r="G191" s="49"/>
      <c r="H191" s="49"/>
      <c r="I191" s="49"/>
      <c r="J191" s="49"/>
      <c r="K191" s="49"/>
      <c r="L191" s="49"/>
      <c r="M191" s="49"/>
      <c r="N191" s="49"/>
      <c r="O191" s="49"/>
      <c r="P191" s="49"/>
      <c r="Q191" s="51"/>
      <c r="R191" s="54"/>
      <c r="S191" s="54"/>
      <c r="T191" s="56"/>
      <c r="U191" s="71" t="str">
        <f>IF(PlanMegVandens[[#This Row],[Mėginių ėmimo vietos pavadinimas]]&lt;&gt;"",SUM(PlanMegVandens[[#This Row],[A]:[Rad]]),"")</f>
        <v/>
      </c>
    </row>
    <row r="192" spans="2:21" ht="18" x14ac:dyDescent="0.25">
      <c r="B192" s="73" t="str">
        <f ca="1">IF(PlanMegVandens[[#This Row],[Mėginių ėmimo vietos pavadinimas]]="","",IF(ROW()=12,1,MAX(INDIRECT("B12:B"&amp;ROW()-1))+1))</f>
        <v/>
      </c>
      <c r="C192" s="90"/>
      <c r="D192" s="89"/>
      <c r="E192" s="86"/>
      <c r="F192" s="49"/>
      <c r="G192" s="49"/>
      <c r="H192" s="49"/>
      <c r="I192" s="49"/>
      <c r="J192" s="49"/>
      <c r="K192" s="49"/>
      <c r="L192" s="49"/>
      <c r="M192" s="49"/>
      <c r="N192" s="49"/>
      <c r="O192" s="49"/>
      <c r="P192" s="49"/>
      <c r="Q192" s="51"/>
      <c r="R192" s="54"/>
      <c r="S192" s="54"/>
      <c r="T192" s="56"/>
      <c r="U192" s="71" t="str">
        <f>IF(PlanMegVandens[[#This Row],[Mėginių ėmimo vietos pavadinimas]]&lt;&gt;"",SUM(PlanMegVandens[[#This Row],[A]:[Rad]]),"")</f>
        <v/>
      </c>
    </row>
    <row r="193" spans="2:21" ht="18" x14ac:dyDescent="0.25">
      <c r="B193" s="73" t="str">
        <f ca="1">IF(PlanMegVandens[[#This Row],[Mėginių ėmimo vietos pavadinimas]]="","",IF(ROW()=12,1,MAX(INDIRECT("B12:B"&amp;ROW()-1))+1))</f>
        <v/>
      </c>
      <c r="C193" s="90"/>
      <c r="D193" s="89"/>
      <c r="E193" s="86"/>
      <c r="F193" s="49"/>
      <c r="G193" s="49"/>
      <c r="H193" s="49"/>
      <c r="I193" s="49"/>
      <c r="J193" s="49"/>
      <c r="K193" s="49"/>
      <c r="L193" s="49"/>
      <c r="M193" s="49"/>
      <c r="N193" s="49"/>
      <c r="O193" s="49"/>
      <c r="P193" s="49"/>
      <c r="Q193" s="51"/>
      <c r="R193" s="54"/>
      <c r="S193" s="54"/>
      <c r="T193" s="56"/>
      <c r="U193" s="71" t="str">
        <f>IF(PlanMegVandens[[#This Row],[Mėginių ėmimo vietos pavadinimas]]&lt;&gt;"",SUM(PlanMegVandens[[#This Row],[A]:[Rad]]),"")</f>
        <v/>
      </c>
    </row>
    <row r="194" spans="2:21" ht="18" x14ac:dyDescent="0.25">
      <c r="B194" s="73" t="str">
        <f ca="1">IF(PlanMegVandens[[#This Row],[Mėginių ėmimo vietos pavadinimas]]="","",IF(ROW()=12,1,MAX(INDIRECT("B12:B"&amp;ROW()-1))+1))</f>
        <v/>
      </c>
      <c r="C194" s="90"/>
      <c r="D194" s="89"/>
      <c r="E194" s="86"/>
      <c r="F194" s="49"/>
      <c r="G194" s="49"/>
      <c r="H194" s="49"/>
      <c r="I194" s="49"/>
      <c r="J194" s="49"/>
      <c r="K194" s="49"/>
      <c r="L194" s="49"/>
      <c r="M194" s="49"/>
      <c r="N194" s="49"/>
      <c r="O194" s="49"/>
      <c r="P194" s="49"/>
      <c r="Q194" s="51"/>
      <c r="R194" s="54"/>
      <c r="S194" s="54"/>
      <c r="T194" s="56"/>
      <c r="U194" s="71" t="str">
        <f>IF(PlanMegVandens[[#This Row],[Mėginių ėmimo vietos pavadinimas]]&lt;&gt;"",SUM(PlanMegVandens[[#This Row],[A]:[Rad]]),"")</f>
        <v/>
      </c>
    </row>
    <row r="195" spans="2:21" ht="18" x14ac:dyDescent="0.25">
      <c r="B195" s="73" t="str">
        <f ca="1">IF(PlanMegVandens[[#This Row],[Mėginių ėmimo vietos pavadinimas]]="","",IF(ROW()=12,1,MAX(INDIRECT("B12:B"&amp;ROW()-1))+1))</f>
        <v/>
      </c>
      <c r="C195" s="90"/>
      <c r="D195" s="89"/>
      <c r="E195" s="86"/>
      <c r="F195" s="49"/>
      <c r="G195" s="49"/>
      <c r="H195" s="49"/>
      <c r="I195" s="49"/>
      <c r="J195" s="49"/>
      <c r="K195" s="49"/>
      <c r="L195" s="49"/>
      <c r="M195" s="49"/>
      <c r="N195" s="49"/>
      <c r="O195" s="49"/>
      <c r="P195" s="49"/>
      <c r="Q195" s="51"/>
      <c r="R195" s="54"/>
      <c r="S195" s="54"/>
      <c r="T195" s="56"/>
      <c r="U195" s="71" t="str">
        <f>IF(PlanMegVandens[[#This Row],[Mėginių ėmimo vietos pavadinimas]]&lt;&gt;"",SUM(PlanMegVandens[[#This Row],[A]:[Rad]]),"")</f>
        <v/>
      </c>
    </row>
    <row r="196" spans="2:21" ht="18" x14ac:dyDescent="0.25">
      <c r="B196" s="73" t="str">
        <f ca="1">IF(PlanMegVandens[[#This Row],[Mėginių ėmimo vietos pavadinimas]]="","",IF(ROW()=12,1,MAX(INDIRECT("B12:B"&amp;ROW()-1))+1))</f>
        <v/>
      </c>
      <c r="C196" s="90"/>
      <c r="D196" s="89"/>
      <c r="E196" s="86"/>
      <c r="F196" s="49"/>
      <c r="G196" s="49"/>
      <c r="H196" s="49"/>
      <c r="I196" s="49"/>
      <c r="J196" s="49"/>
      <c r="K196" s="49"/>
      <c r="L196" s="49"/>
      <c r="M196" s="49"/>
      <c r="N196" s="49"/>
      <c r="O196" s="49"/>
      <c r="P196" s="49"/>
      <c r="Q196" s="51"/>
      <c r="R196" s="54"/>
      <c r="S196" s="54"/>
      <c r="T196" s="56"/>
      <c r="U196" s="71" t="str">
        <f>IF(PlanMegVandens[[#This Row],[Mėginių ėmimo vietos pavadinimas]]&lt;&gt;"",SUM(PlanMegVandens[[#This Row],[A]:[Rad]]),"")</f>
        <v/>
      </c>
    </row>
    <row r="197" spans="2:21" ht="18" x14ac:dyDescent="0.25">
      <c r="B197" s="73" t="str">
        <f ca="1">IF(PlanMegVandens[[#This Row],[Mėginių ėmimo vietos pavadinimas]]="","",IF(ROW()=12,1,MAX(INDIRECT("B12:B"&amp;ROW()-1))+1))</f>
        <v/>
      </c>
      <c r="C197" s="90"/>
      <c r="D197" s="89"/>
      <c r="E197" s="86"/>
      <c r="F197" s="49"/>
      <c r="G197" s="49"/>
      <c r="H197" s="49"/>
      <c r="I197" s="49"/>
      <c r="J197" s="49"/>
      <c r="K197" s="49"/>
      <c r="L197" s="49"/>
      <c r="M197" s="49"/>
      <c r="N197" s="49"/>
      <c r="O197" s="49"/>
      <c r="P197" s="49"/>
      <c r="Q197" s="51"/>
      <c r="R197" s="54"/>
      <c r="S197" s="54"/>
      <c r="T197" s="56"/>
      <c r="U197" s="71" t="str">
        <f>IF(PlanMegVandens[[#This Row],[Mėginių ėmimo vietos pavadinimas]]&lt;&gt;"",SUM(PlanMegVandens[[#This Row],[A]:[Rad]]),"")</f>
        <v/>
      </c>
    </row>
    <row r="198" spans="2:21" ht="18" x14ac:dyDescent="0.25">
      <c r="B198" s="73" t="str">
        <f ca="1">IF(PlanMegVandens[[#This Row],[Mėginių ėmimo vietos pavadinimas]]="","",IF(ROW()=12,1,MAX(INDIRECT("B12:B"&amp;ROW()-1))+1))</f>
        <v/>
      </c>
      <c r="C198" s="90"/>
      <c r="D198" s="89"/>
      <c r="E198" s="86"/>
      <c r="F198" s="49"/>
      <c r="G198" s="49"/>
      <c r="H198" s="49"/>
      <c r="I198" s="49"/>
      <c r="J198" s="49"/>
      <c r="K198" s="49"/>
      <c r="L198" s="49"/>
      <c r="M198" s="49"/>
      <c r="N198" s="49"/>
      <c r="O198" s="49"/>
      <c r="P198" s="49"/>
      <c r="Q198" s="51"/>
      <c r="R198" s="54"/>
      <c r="S198" s="54"/>
      <c r="T198" s="56"/>
      <c r="U198" s="71" t="str">
        <f>IF(PlanMegVandens[[#This Row],[Mėginių ėmimo vietos pavadinimas]]&lt;&gt;"",SUM(PlanMegVandens[[#This Row],[A]:[Rad]]),"")</f>
        <v/>
      </c>
    </row>
    <row r="199" spans="2:21" ht="18" x14ac:dyDescent="0.25">
      <c r="B199" s="73" t="str">
        <f ca="1">IF(PlanMegVandens[[#This Row],[Mėginių ėmimo vietos pavadinimas]]="","",IF(ROW()=12,1,MAX(INDIRECT("B12:B"&amp;ROW()-1))+1))</f>
        <v/>
      </c>
      <c r="C199" s="90"/>
      <c r="D199" s="89"/>
      <c r="E199" s="86"/>
      <c r="F199" s="49"/>
      <c r="G199" s="49"/>
      <c r="H199" s="49"/>
      <c r="I199" s="49"/>
      <c r="J199" s="49"/>
      <c r="K199" s="49"/>
      <c r="L199" s="49"/>
      <c r="M199" s="49"/>
      <c r="N199" s="49"/>
      <c r="O199" s="49"/>
      <c r="P199" s="49"/>
      <c r="Q199" s="51"/>
      <c r="R199" s="54"/>
      <c r="S199" s="54"/>
      <c r="T199" s="56"/>
      <c r="U199" s="71" t="str">
        <f>IF(PlanMegVandens[[#This Row],[Mėginių ėmimo vietos pavadinimas]]&lt;&gt;"",SUM(PlanMegVandens[[#This Row],[A]:[Rad]]),"")</f>
        <v/>
      </c>
    </row>
    <row r="200" spans="2:21" ht="18" x14ac:dyDescent="0.25">
      <c r="B200" s="73" t="str">
        <f ca="1">IF(PlanMegVandens[[#This Row],[Mėginių ėmimo vietos pavadinimas]]="","",IF(ROW()=12,1,MAX(INDIRECT("B12:B"&amp;ROW()-1))+1))</f>
        <v/>
      </c>
      <c r="C200" s="90"/>
      <c r="D200" s="89"/>
      <c r="E200" s="86"/>
      <c r="F200" s="49"/>
      <c r="G200" s="49"/>
      <c r="H200" s="49"/>
      <c r="I200" s="49"/>
      <c r="J200" s="49"/>
      <c r="K200" s="49"/>
      <c r="L200" s="49"/>
      <c r="M200" s="49"/>
      <c r="N200" s="49"/>
      <c r="O200" s="49"/>
      <c r="P200" s="49"/>
      <c r="Q200" s="51"/>
      <c r="R200" s="54"/>
      <c r="S200" s="54"/>
      <c r="T200" s="56"/>
      <c r="U200" s="71" t="str">
        <f>IF(PlanMegVandens[[#This Row],[Mėginių ėmimo vietos pavadinimas]]&lt;&gt;"",SUM(PlanMegVandens[[#This Row],[A]:[Rad]]),"")</f>
        <v/>
      </c>
    </row>
    <row r="201" spans="2:21" ht="18" x14ac:dyDescent="0.25">
      <c r="B201" s="73" t="str">
        <f ca="1">IF(PlanMegVandens[[#This Row],[Mėginių ėmimo vietos pavadinimas]]="","",IF(ROW()=12,1,MAX(INDIRECT("B12:B"&amp;ROW()-1))+1))</f>
        <v/>
      </c>
      <c r="C201" s="90"/>
      <c r="D201" s="89"/>
      <c r="E201" s="86"/>
      <c r="F201" s="49"/>
      <c r="G201" s="49"/>
      <c r="H201" s="49"/>
      <c r="I201" s="49"/>
      <c r="J201" s="49"/>
      <c r="K201" s="49"/>
      <c r="L201" s="49"/>
      <c r="M201" s="49"/>
      <c r="N201" s="49"/>
      <c r="O201" s="49"/>
      <c r="P201" s="49"/>
      <c r="Q201" s="51"/>
      <c r="R201" s="54"/>
      <c r="S201" s="54"/>
      <c r="T201" s="56"/>
      <c r="U201" s="71" t="str">
        <f>IF(PlanMegVandens[[#This Row],[Mėginių ėmimo vietos pavadinimas]]&lt;&gt;"",SUM(PlanMegVandens[[#This Row],[A]:[Rad]]),"")</f>
        <v/>
      </c>
    </row>
    <row r="202" spans="2:21" ht="18" x14ac:dyDescent="0.25">
      <c r="B202" s="73" t="str">
        <f ca="1">IF(PlanMegVandens[[#This Row],[Mėginių ėmimo vietos pavadinimas]]="","",IF(ROW()=12,1,MAX(INDIRECT("B12:B"&amp;ROW()-1))+1))</f>
        <v/>
      </c>
      <c r="C202" s="90"/>
      <c r="D202" s="89"/>
      <c r="E202" s="86"/>
      <c r="F202" s="49"/>
      <c r="G202" s="49"/>
      <c r="H202" s="49"/>
      <c r="I202" s="49"/>
      <c r="J202" s="49"/>
      <c r="K202" s="49"/>
      <c r="L202" s="49"/>
      <c r="M202" s="49"/>
      <c r="N202" s="49"/>
      <c r="O202" s="49"/>
      <c r="P202" s="49"/>
      <c r="Q202" s="51"/>
      <c r="R202" s="54"/>
      <c r="S202" s="54"/>
      <c r="T202" s="56"/>
      <c r="U202" s="71" t="str">
        <f>IF(PlanMegVandens[[#This Row],[Mėginių ėmimo vietos pavadinimas]]&lt;&gt;"",SUM(PlanMegVandens[[#This Row],[A]:[Rad]]),"")</f>
        <v/>
      </c>
    </row>
    <row r="203" spans="2:21" ht="18" x14ac:dyDescent="0.25">
      <c r="B203" s="73" t="str">
        <f ca="1">IF(PlanMegVandens[[#This Row],[Mėginių ėmimo vietos pavadinimas]]="","",IF(ROW()=12,1,MAX(INDIRECT("B12:B"&amp;ROW()-1))+1))</f>
        <v/>
      </c>
      <c r="C203" s="90"/>
      <c r="D203" s="89"/>
      <c r="E203" s="86"/>
      <c r="F203" s="49"/>
      <c r="G203" s="49"/>
      <c r="H203" s="49"/>
      <c r="I203" s="49"/>
      <c r="J203" s="49"/>
      <c r="K203" s="49"/>
      <c r="L203" s="49"/>
      <c r="M203" s="49"/>
      <c r="N203" s="49"/>
      <c r="O203" s="49"/>
      <c r="P203" s="49"/>
      <c r="Q203" s="51"/>
      <c r="R203" s="54"/>
      <c r="S203" s="54"/>
      <c r="T203" s="56"/>
      <c r="U203" s="71" t="str">
        <f>IF(PlanMegVandens[[#This Row],[Mėginių ėmimo vietos pavadinimas]]&lt;&gt;"",SUM(PlanMegVandens[[#This Row],[A]:[Rad]]),"")</f>
        <v/>
      </c>
    </row>
    <row r="204" spans="2:21" ht="18" x14ac:dyDescent="0.25">
      <c r="B204" s="73" t="str">
        <f ca="1">IF(PlanMegVandens[[#This Row],[Mėginių ėmimo vietos pavadinimas]]="","",IF(ROW()=12,1,MAX(INDIRECT("B12:B"&amp;ROW()-1))+1))</f>
        <v/>
      </c>
      <c r="C204" s="90"/>
      <c r="D204" s="89"/>
      <c r="E204" s="86"/>
      <c r="F204" s="49"/>
      <c r="G204" s="49"/>
      <c r="H204" s="49"/>
      <c r="I204" s="49"/>
      <c r="J204" s="49"/>
      <c r="K204" s="49"/>
      <c r="L204" s="49"/>
      <c r="M204" s="49"/>
      <c r="N204" s="49"/>
      <c r="O204" s="49"/>
      <c r="P204" s="49"/>
      <c r="Q204" s="51"/>
      <c r="R204" s="54"/>
      <c r="S204" s="54"/>
      <c r="T204" s="56"/>
      <c r="U204" s="71" t="str">
        <f>IF(PlanMegVandens[[#This Row],[Mėginių ėmimo vietos pavadinimas]]&lt;&gt;"",SUM(PlanMegVandens[[#This Row],[A]:[Rad]]),"")</f>
        <v/>
      </c>
    </row>
    <row r="205" spans="2:21" ht="18" x14ac:dyDescent="0.25">
      <c r="B205" s="73" t="str">
        <f ca="1">IF(PlanMegVandens[[#This Row],[Mėginių ėmimo vietos pavadinimas]]="","",IF(ROW()=12,1,MAX(INDIRECT("B12:B"&amp;ROW()-1))+1))</f>
        <v/>
      </c>
      <c r="C205" s="90"/>
      <c r="D205" s="89"/>
      <c r="E205" s="86"/>
      <c r="F205" s="49"/>
      <c r="G205" s="49"/>
      <c r="H205" s="49"/>
      <c r="I205" s="49"/>
      <c r="J205" s="49"/>
      <c r="K205" s="49"/>
      <c r="L205" s="49"/>
      <c r="M205" s="49"/>
      <c r="N205" s="49"/>
      <c r="O205" s="49"/>
      <c r="P205" s="49"/>
      <c r="Q205" s="51"/>
      <c r="R205" s="54"/>
      <c r="S205" s="54"/>
      <c r="T205" s="56"/>
      <c r="U205" s="71" t="str">
        <f>IF(PlanMegVandens[[#This Row],[Mėginių ėmimo vietos pavadinimas]]&lt;&gt;"",SUM(PlanMegVandens[[#This Row],[A]:[Rad]]),"")</f>
        <v/>
      </c>
    </row>
    <row r="206" spans="2:21" ht="18" x14ac:dyDescent="0.25">
      <c r="B206" s="73" t="str">
        <f ca="1">IF(PlanMegVandens[[#This Row],[Mėginių ėmimo vietos pavadinimas]]="","",IF(ROW()=12,1,MAX(INDIRECT("B12:B"&amp;ROW()-1))+1))</f>
        <v/>
      </c>
      <c r="C206" s="90"/>
      <c r="D206" s="89"/>
      <c r="E206" s="86"/>
      <c r="F206" s="49"/>
      <c r="G206" s="49"/>
      <c r="H206" s="49"/>
      <c r="I206" s="49"/>
      <c r="J206" s="49"/>
      <c r="K206" s="49"/>
      <c r="L206" s="49"/>
      <c r="M206" s="49"/>
      <c r="N206" s="49"/>
      <c r="O206" s="49"/>
      <c r="P206" s="49"/>
      <c r="Q206" s="51"/>
      <c r="R206" s="54"/>
      <c r="S206" s="54"/>
      <c r="T206" s="56"/>
      <c r="U206" s="71" t="str">
        <f>IF(PlanMegVandens[[#This Row],[Mėginių ėmimo vietos pavadinimas]]&lt;&gt;"",SUM(PlanMegVandens[[#This Row],[A]:[Rad]]),"")</f>
        <v/>
      </c>
    </row>
    <row r="207" spans="2:21" ht="18" x14ac:dyDescent="0.25">
      <c r="B207" s="73" t="str">
        <f ca="1">IF(PlanMegVandens[[#This Row],[Mėginių ėmimo vietos pavadinimas]]="","",IF(ROW()=12,1,MAX(INDIRECT("B12:B"&amp;ROW()-1))+1))</f>
        <v/>
      </c>
      <c r="C207" s="90"/>
      <c r="D207" s="89"/>
      <c r="E207" s="86"/>
      <c r="F207" s="49"/>
      <c r="G207" s="49"/>
      <c r="H207" s="49"/>
      <c r="I207" s="49"/>
      <c r="J207" s="49"/>
      <c r="K207" s="49"/>
      <c r="L207" s="49"/>
      <c r="M207" s="49"/>
      <c r="N207" s="49"/>
      <c r="O207" s="49"/>
      <c r="P207" s="49"/>
      <c r="Q207" s="51"/>
      <c r="R207" s="54"/>
      <c r="S207" s="54"/>
      <c r="T207" s="56"/>
      <c r="U207" s="71" t="str">
        <f>IF(PlanMegVandens[[#This Row],[Mėginių ėmimo vietos pavadinimas]]&lt;&gt;"",SUM(PlanMegVandens[[#This Row],[A]:[Rad]]),"")</f>
        <v/>
      </c>
    </row>
    <row r="208" spans="2:21" ht="18" x14ac:dyDescent="0.25">
      <c r="B208" s="73" t="str">
        <f ca="1">IF(PlanMegVandens[[#This Row],[Mėginių ėmimo vietos pavadinimas]]="","",IF(ROW()=12,1,MAX(INDIRECT("B12:B"&amp;ROW()-1))+1))</f>
        <v/>
      </c>
      <c r="C208" s="90"/>
      <c r="D208" s="89"/>
      <c r="E208" s="86"/>
      <c r="F208" s="49"/>
      <c r="G208" s="49"/>
      <c r="H208" s="49"/>
      <c r="I208" s="49"/>
      <c r="J208" s="49"/>
      <c r="K208" s="49"/>
      <c r="L208" s="49"/>
      <c r="M208" s="49"/>
      <c r="N208" s="49"/>
      <c r="O208" s="49"/>
      <c r="P208" s="49"/>
      <c r="Q208" s="51"/>
      <c r="R208" s="54"/>
      <c r="S208" s="54"/>
      <c r="T208" s="56"/>
      <c r="U208" s="71" t="str">
        <f>IF(PlanMegVandens[[#This Row],[Mėginių ėmimo vietos pavadinimas]]&lt;&gt;"",SUM(PlanMegVandens[[#This Row],[A]:[Rad]]),"")</f>
        <v/>
      </c>
    </row>
    <row r="209" spans="2:21" ht="18" x14ac:dyDescent="0.25">
      <c r="B209" s="73" t="str">
        <f ca="1">IF(PlanMegVandens[[#This Row],[Mėginių ėmimo vietos pavadinimas]]="","",IF(ROW()=12,1,MAX(INDIRECT("B12:B"&amp;ROW()-1))+1))</f>
        <v/>
      </c>
      <c r="C209" s="90"/>
      <c r="D209" s="89"/>
      <c r="E209" s="86"/>
      <c r="F209" s="49"/>
      <c r="G209" s="49"/>
      <c r="H209" s="49"/>
      <c r="I209" s="49"/>
      <c r="J209" s="49"/>
      <c r="K209" s="49"/>
      <c r="L209" s="49"/>
      <c r="M209" s="49"/>
      <c r="N209" s="49"/>
      <c r="O209" s="49"/>
      <c r="P209" s="49"/>
      <c r="Q209" s="51"/>
      <c r="R209" s="54"/>
      <c r="S209" s="54"/>
      <c r="T209" s="56"/>
      <c r="U209" s="71" t="str">
        <f>IF(PlanMegVandens[[#This Row],[Mėginių ėmimo vietos pavadinimas]]&lt;&gt;"",SUM(PlanMegVandens[[#This Row],[A]:[Rad]]),"")</f>
        <v/>
      </c>
    </row>
    <row r="210" spans="2:21" ht="18" x14ac:dyDescent="0.25">
      <c r="B210" s="73" t="str">
        <f ca="1">IF(PlanMegVandens[[#This Row],[Mėginių ėmimo vietos pavadinimas]]="","",IF(ROW()=12,1,MAX(INDIRECT("B12:B"&amp;ROW()-1))+1))</f>
        <v/>
      </c>
      <c r="C210" s="90"/>
      <c r="D210" s="89"/>
      <c r="E210" s="86"/>
      <c r="F210" s="49"/>
      <c r="G210" s="49"/>
      <c r="H210" s="49"/>
      <c r="I210" s="49"/>
      <c r="J210" s="49"/>
      <c r="K210" s="49"/>
      <c r="L210" s="49"/>
      <c r="M210" s="49"/>
      <c r="N210" s="49"/>
      <c r="O210" s="49"/>
      <c r="P210" s="49"/>
      <c r="Q210" s="51"/>
      <c r="R210" s="54"/>
      <c r="S210" s="54"/>
      <c r="T210" s="56"/>
      <c r="U210" s="71" t="str">
        <f>IF(PlanMegVandens[[#This Row],[Mėginių ėmimo vietos pavadinimas]]&lt;&gt;"",SUM(PlanMegVandens[[#This Row],[A]:[Rad]]),"")</f>
        <v/>
      </c>
    </row>
    <row r="211" spans="2:21" ht="18" x14ac:dyDescent="0.25">
      <c r="B211" s="73" t="str">
        <f ca="1">IF(PlanMegVandens[[#This Row],[Mėginių ėmimo vietos pavadinimas]]="","",IF(ROW()=12,1,MAX(INDIRECT("B12:B"&amp;ROW()-1))+1))</f>
        <v/>
      </c>
      <c r="C211" s="90"/>
      <c r="D211" s="89"/>
      <c r="E211" s="86"/>
      <c r="F211" s="49"/>
      <c r="G211" s="49"/>
      <c r="H211" s="49"/>
      <c r="I211" s="49"/>
      <c r="J211" s="49"/>
      <c r="K211" s="49"/>
      <c r="L211" s="49"/>
      <c r="M211" s="49"/>
      <c r="N211" s="49"/>
      <c r="O211" s="49"/>
      <c r="P211" s="49"/>
      <c r="Q211" s="51"/>
      <c r="R211" s="54"/>
      <c r="S211" s="54"/>
      <c r="T211" s="56"/>
      <c r="U211" s="71" t="str">
        <f>IF(PlanMegVandens[[#This Row],[Mėginių ėmimo vietos pavadinimas]]&lt;&gt;"",SUM(PlanMegVandens[[#This Row],[A]:[Rad]]),"")</f>
        <v/>
      </c>
    </row>
    <row r="212" spans="2:21" ht="18" x14ac:dyDescent="0.25">
      <c r="B212" s="73" t="str">
        <f ca="1">IF(PlanMegVandens[[#This Row],[Mėginių ėmimo vietos pavadinimas]]="","",IF(ROW()=12,1,MAX(INDIRECT("B12:B"&amp;ROW()-1))+1))</f>
        <v/>
      </c>
      <c r="C212" s="90"/>
      <c r="D212" s="89"/>
      <c r="E212" s="86"/>
      <c r="F212" s="49"/>
      <c r="G212" s="49"/>
      <c r="H212" s="49"/>
      <c r="I212" s="49"/>
      <c r="J212" s="49"/>
      <c r="K212" s="49"/>
      <c r="L212" s="49"/>
      <c r="M212" s="49"/>
      <c r="N212" s="49"/>
      <c r="O212" s="49"/>
      <c r="P212" s="49"/>
      <c r="Q212" s="51"/>
      <c r="R212" s="54"/>
      <c r="S212" s="54"/>
      <c r="T212" s="56"/>
      <c r="U212" s="71" t="str">
        <f>IF(PlanMegVandens[[#This Row],[Mėginių ėmimo vietos pavadinimas]]&lt;&gt;"",SUM(PlanMegVandens[[#This Row],[A]:[Rad]]),"")</f>
        <v/>
      </c>
    </row>
    <row r="213" spans="2:21" ht="18" x14ac:dyDescent="0.25">
      <c r="B213" s="73" t="str">
        <f ca="1">IF(PlanMegVandens[[#This Row],[Mėginių ėmimo vietos pavadinimas]]="","",IF(ROW()=12,1,MAX(INDIRECT("B12:B"&amp;ROW()-1))+1))</f>
        <v/>
      </c>
      <c r="C213" s="90"/>
      <c r="D213" s="89"/>
      <c r="E213" s="86"/>
      <c r="F213" s="49"/>
      <c r="G213" s="49"/>
      <c r="H213" s="49"/>
      <c r="I213" s="49"/>
      <c r="J213" s="49"/>
      <c r="K213" s="49"/>
      <c r="L213" s="49"/>
      <c r="M213" s="49"/>
      <c r="N213" s="49"/>
      <c r="O213" s="49"/>
      <c r="P213" s="49"/>
      <c r="Q213" s="51"/>
      <c r="R213" s="54"/>
      <c r="S213" s="54"/>
      <c r="T213" s="56"/>
      <c r="U213" s="71" t="str">
        <f>IF(PlanMegVandens[[#This Row],[Mėginių ėmimo vietos pavadinimas]]&lt;&gt;"",SUM(PlanMegVandens[[#This Row],[A]:[Rad]]),"")</f>
        <v/>
      </c>
    </row>
    <row r="214" spans="2:21" ht="18" x14ac:dyDescent="0.25">
      <c r="B214" s="73" t="str">
        <f ca="1">IF(PlanMegVandens[[#This Row],[Mėginių ėmimo vietos pavadinimas]]="","",IF(ROW()=12,1,MAX(INDIRECT("B12:B"&amp;ROW()-1))+1))</f>
        <v/>
      </c>
      <c r="C214" s="90"/>
      <c r="D214" s="89"/>
      <c r="E214" s="86"/>
      <c r="F214" s="49"/>
      <c r="G214" s="49"/>
      <c r="H214" s="49"/>
      <c r="I214" s="49"/>
      <c r="J214" s="49"/>
      <c r="K214" s="49"/>
      <c r="L214" s="49"/>
      <c r="M214" s="49"/>
      <c r="N214" s="49"/>
      <c r="O214" s="49"/>
      <c r="P214" s="49"/>
      <c r="Q214" s="51"/>
      <c r="R214" s="54"/>
      <c r="S214" s="54"/>
      <c r="T214" s="56"/>
      <c r="U214" s="71" t="str">
        <f>IF(PlanMegVandens[[#This Row],[Mėginių ėmimo vietos pavadinimas]]&lt;&gt;"",SUM(PlanMegVandens[[#This Row],[A]:[Rad]]),"")</f>
        <v/>
      </c>
    </row>
    <row r="215" spans="2:21" ht="18" x14ac:dyDescent="0.25">
      <c r="B215" s="73" t="str">
        <f ca="1">IF(PlanMegVandens[[#This Row],[Mėginių ėmimo vietos pavadinimas]]="","",IF(ROW()=12,1,MAX(INDIRECT("B12:B"&amp;ROW()-1))+1))</f>
        <v/>
      </c>
      <c r="C215" s="90"/>
      <c r="D215" s="89"/>
      <c r="E215" s="86"/>
      <c r="F215" s="49"/>
      <c r="G215" s="49"/>
      <c r="H215" s="49"/>
      <c r="I215" s="49"/>
      <c r="J215" s="49"/>
      <c r="K215" s="49"/>
      <c r="L215" s="49"/>
      <c r="M215" s="49"/>
      <c r="N215" s="49"/>
      <c r="O215" s="49"/>
      <c r="P215" s="49"/>
      <c r="Q215" s="51"/>
      <c r="R215" s="54"/>
      <c r="S215" s="54"/>
      <c r="T215" s="56"/>
      <c r="U215" s="71" t="str">
        <f>IF(PlanMegVandens[[#This Row],[Mėginių ėmimo vietos pavadinimas]]&lt;&gt;"",SUM(PlanMegVandens[[#This Row],[A]:[Rad]]),"")</f>
        <v/>
      </c>
    </row>
    <row r="216" spans="2:21" ht="18" x14ac:dyDescent="0.25">
      <c r="B216" s="73" t="str">
        <f ca="1">IF(PlanMegVandens[[#This Row],[Mėginių ėmimo vietos pavadinimas]]="","",IF(ROW()=12,1,MAX(INDIRECT("B12:B"&amp;ROW()-1))+1))</f>
        <v/>
      </c>
      <c r="C216" s="90"/>
      <c r="D216" s="89"/>
      <c r="E216" s="86"/>
      <c r="F216" s="49"/>
      <c r="G216" s="49"/>
      <c r="H216" s="49"/>
      <c r="I216" s="49"/>
      <c r="J216" s="49"/>
      <c r="K216" s="49"/>
      <c r="L216" s="49"/>
      <c r="M216" s="49"/>
      <c r="N216" s="49"/>
      <c r="O216" s="49"/>
      <c r="P216" s="49"/>
      <c r="Q216" s="51"/>
      <c r="R216" s="54"/>
      <c r="S216" s="54"/>
      <c r="T216" s="56"/>
      <c r="U216" s="71" t="str">
        <f>IF(PlanMegVandens[[#This Row],[Mėginių ėmimo vietos pavadinimas]]&lt;&gt;"",SUM(PlanMegVandens[[#This Row],[A]:[Rad]]),"")</f>
        <v/>
      </c>
    </row>
    <row r="217" spans="2:21" ht="18" x14ac:dyDescent="0.25">
      <c r="B217" s="73" t="str">
        <f ca="1">IF(PlanMegVandens[[#This Row],[Mėginių ėmimo vietos pavadinimas]]="","",IF(ROW()=12,1,MAX(INDIRECT("B12:B"&amp;ROW()-1))+1))</f>
        <v/>
      </c>
      <c r="C217" s="90"/>
      <c r="D217" s="89"/>
      <c r="E217" s="86"/>
      <c r="F217" s="49"/>
      <c r="G217" s="49"/>
      <c r="H217" s="49"/>
      <c r="I217" s="49"/>
      <c r="J217" s="49"/>
      <c r="K217" s="49"/>
      <c r="L217" s="49"/>
      <c r="M217" s="49"/>
      <c r="N217" s="49"/>
      <c r="O217" s="49"/>
      <c r="P217" s="49"/>
      <c r="Q217" s="51"/>
      <c r="R217" s="54"/>
      <c r="S217" s="54"/>
      <c r="T217" s="56"/>
      <c r="U217" s="71" t="str">
        <f>IF(PlanMegVandens[[#This Row],[Mėginių ėmimo vietos pavadinimas]]&lt;&gt;"",SUM(PlanMegVandens[[#This Row],[A]:[Rad]]),"")</f>
        <v/>
      </c>
    </row>
    <row r="218" spans="2:21" ht="18" x14ac:dyDescent="0.25">
      <c r="B218" s="73" t="str">
        <f ca="1">IF(PlanMegVandens[[#This Row],[Mėginių ėmimo vietos pavadinimas]]="","",IF(ROW()=12,1,MAX(INDIRECT("B12:B"&amp;ROW()-1))+1))</f>
        <v/>
      </c>
      <c r="C218" s="90"/>
      <c r="D218" s="89"/>
      <c r="E218" s="86"/>
      <c r="F218" s="49"/>
      <c r="G218" s="49"/>
      <c r="H218" s="49"/>
      <c r="I218" s="49"/>
      <c r="J218" s="49"/>
      <c r="K218" s="49"/>
      <c r="L218" s="49"/>
      <c r="M218" s="49"/>
      <c r="N218" s="49"/>
      <c r="O218" s="49"/>
      <c r="P218" s="49"/>
      <c r="Q218" s="51"/>
      <c r="R218" s="54"/>
      <c r="S218" s="54"/>
      <c r="T218" s="56"/>
      <c r="U218" s="71" t="str">
        <f>IF(PlanMegVandens[[#This Row],[Mėginių ėmimo vietos pavadinimas]]&lt;&gt;"",SUM(PlanMegVandens[[#This Row],[A]:[Rad]]),"")</f>
        <v/>
      </c>
    </row>
    <row r="219" spans="2:21" ht="18" x14ac:dyDescent="0.25">
      <c r="B219" s="73" t="str">
        <f ca="1">IF(PlanMegVandens[[#This Row],[Mėginių ėmimo vietos pavadinimas]]="","",IF(ROW()=12,1,MAX(INDIRECT("B12:B"&amp;ROW()-1))+1))</f>
        <v/>
      </c>
      <c r="C219" s="90"/>
      <c r="D219" s="89"/>
      <c r="E219" s="86"/>
      <c r="F219" s="49"/>
      <c r="G219" s="49"/>
      <c r="H219" s="49"/>
      <c r="I219" s="49"/>
      <c r="J219" s="49"/>
      <c r="K219" s="49"/>
      <c r="L219" s="49"/>
      <c r="M219" s="49"/>
      <c r="N219" s="49"/>
      <c r="O219" s="49"/>
      <c r="P219" s="49"/>
      <c r="Q219" s="51"/>
      <c r="R219" s="54"/>
      <c r="S219" s="54"/>
      <c r="T219" s="56"/>
      <c r="U219" s="71" t="str">
        <f>IF(PlanMegVandens[[#This Row],[Mėginių ėmimo vietos pavadinimas]]&lt;&gt;"",SUM(PlanMegVandens[[#This Row],[A]:[Rad]]),"")</f>
        <v/>
      </c>
    </row>
    <row r="220" spans="2:21" ht="18" x14ac:dyDescent="0.25">
      <c r="B220" s="73" t="str">
        <f ca="1">IF(PlanMegVandens[[#This Row],[Mėginių ėmimo vietos pavadinimas]]="","",IF(ROW()=12,1,MAX(INDIRECT("B12:B"&amp;ROW()-1))+1))</f>
        <v/>
      </c>
      <c r="C220" s="90"/>
      <c r="D220" s="89"/>
      <c r="E220" s="86"/>
      <c r="F220" s="49"/>
      <c r="G220" s="49"/>
      <c r="H220" s="49"/>
      <c r="I220" s="49"/>
      <c r="J220" s="49"/>
      <c r="K220" s="49"/>
      <c r="L220" s="49"/>
      <c r="M220" s="49"/>
      <c r="N220" s="49"/>
      <c r="O220" s="49"/>
      <c r="P220" s="49"/>
      <c r="Q220" s="51"/>
      <c r="R220" s="54"/>
      <c r="S220" s="54"/>
      <c r="T220" s="56"/>
      <c r="U220" s="71" t="str">
        <f>IF(PlanMegVandens[[#This Row],[Mėginių ėmimo vietos pavadinimas]]&lt;&gt;"",SUM(PlanMegVandens[[#This Row],[A]:[Rad]]),"")</f>
        <v/>
      </c>
    </row>
    <row r="221" spans="2:21" ht="18" x14ac:dyDescent="0.25">
      <c r="B221" s="73" t="str">
        <f ca="1">IF(PlanMegVandens[[#This Row],[Mėginių ėmimo vietos pavadinimas]]="","",IF(ROW()=12,1,MAX(INDIRECT("B12:B"&amp;ROW()-1))+1))</f>
        <v/>
      </c>
      <c r="C221" s="90"/>
      <c r="D221" s="89"/>
      <c r="E221" s="86"/>
      <c r="F221" s="49"/>
      <c r="G221" s="49"/>
      <c r="H221" s="49"/>
      <c r="I221" s="49"/>
      <c r="J221" s="49"/>
      <c r="K221" s="49"/>
      <c r="L221" s="49"/>
      <c r="M221" s="49"/>
      <c r="N221" s="49"/>
      <c r="O221" s="49"/>
      <c r="P221" s="49"/>
      <c r="Q221" s="51"/>
      <c r="R221" s="54"/>
      <c r="S221" s="54"/>
      <c r="T221" s="56"/>
      <c r="U221" s="71" t="str">
        <f>IF(PlanMegVandens[[#This Row],[Mėginių ėmimo vietos pavadinimas]]&lt;&gt;"",SUM(PlanMegVandens[[#This Row],[A]:[Rad]]),"")</f>
        <v/>
      </c>
    </row>
    <row r="222" spans="2:21" ht="18" x14ac:dyDescent="0.25">
      <c r="B222" s="73" t="str">
        <f ca="1">IF(PlanMegVandens[[#This Row],[Mėginių ėmimo vietos pavadinimas]]="","",IF(ROW()=12,1,MAX(INDIRECT("B12:B"&amp;ROW()-1))+1))</f>
        <v/>
      </c>
      <c r="C222" s="90"/>
      <c r="D222" s="89"/>
      <c r="E222" s="86"/>
      <c r="F222" s="49"/>
      <c r="G222" s="49"/>
      <c r="H222" s="49"/>
      <c r="I222" s="49"/>
      <c r="J222" s="49"/>
      <c r="K222" s="49"/>
      <c r="L222" s="49"/>
      <c r="M222" s="49"/>
      <c r="N222" s="49"/>
      <c r="O222" s="49"/>
      <c r="P222" s="49"/>
      <c r="Q222" s="51"/>
      <c r="R222" s="54"/>
      <c r="S222" s="54"/>
      <c r="T222" s="56"/>
      <c r="U222" s="71" t="str">
        <f>IF(PlanMegVandens[[#This Row],[Mėginių ėmimo vietos pavadinimas]]&lt;&gt;"",SUM(PlanMegVandens[[#This Row],[A]:[Rad]]),"")</f>
        <v/>
      </c>
    </row>
    <row r="223" spans="2:21" ht="18" x14ac:dyDescent="0.25">
      <c r="B223" s="73" t="str">
        <f ca="1">IF(PlanMegVandens[[#This Row],[Mėginių ėmimo vietos pavadinimas]]="","",IF(ROW()=12,1,MAX(INDIRECT("B12:B"&amp;ROW()-1))+1))</f>
        <v/>
      </c>
      <c r="C223" s="90"/>
      <c r="D223" s="89"/>
      <c r="E223" s="86"/>
      <c r="F223" s="49"/>
      <c r="G223" s="49"/>
      <c r="H223" s="49"/>
      <c r="I223" s="49"/>
      <c r="J223" s="49"/>
      <c r="K223" s="49"/>
      <c r="L223" s="49"/>
      <c r="M223" s="49"/>
      <c r="N223" s="49"/>
      <c r="O223" s="49"/>
      <c r="P223" s="49"/>
      <c r="Q223" s="51"/>
      <c r="R223" s="54"/>
      <c r="S223" s="54"/>
      <c r="T223" s="56"/>
      <c r="U223" s="71" t="str">
        <f>IF(PlanMegVandens[[#This Row],[Mėginių ėmimo vietos pavadinimas]]&lt;&gt;"",SUM(PlanMegVandens[[#This Row],[A]:[Rad]]),"")</f>
        <v/>
      </c>
    </row>
    <row r="224" spans="2:21" ht="18" x14ac:dyDescent="0.25">
      <c r="B224" s="73" t="str">
        <f ca="1">IF(PlanMegVandens[[#This Row],[Mėginių ėmimo vietos pavadinimas]]="","",IF(ROW()=12,1,MAX(INDIRECT("B12:B"&amp;ROW()-1))+1))</f>
        <v/>
      </c>
      <c r="C224" s="90"/>
      <c r="D224" s="89"/>
      <c r="E224" s="86"/>
      <c r="F224" s="49"/>
      <c r="G224" s="49"/>
      <c r="H224" s="49"/>
      <c r="I224" s="49"/>
      <c r="J224" s="49"/>
      <c r="K224" s="49"/>
      <c r="L224" s="49"/>
      <c r="M224" s="49"/>
      <c r="N224" s="49"/>
      <c r="O224" s="49"/>
      <c r="P224" s="49"/>
      <c r="Q224" s="51"/>
      <c r="R224" s="54"/>
      <c r="S224" s="54"/>
      <c r="T224" s="56"/>
      <c r="U224" s="71" t="str">
        <f>IF(PlanMegVandens[[#This Row],[Mėginių ėmimo vietos pavadinimas]]&lt;&gt;"",SUM(PlanMegVandens[[#This Row],[A]:[Rad]]),"")</f>
        <v/>
      </c>
    </row>
    <row r="225" spans="2:21" ht="18" x14ac:dyDescent="0.25">
      <c r="B225" s="73" t="str">
        <f ca="1">IF(PlanMegVandens[[#This Row],[Mėginių ėmimo vietos pavadinimas]]="","",IF(ROW()=12,1,MAX(INDIRECT("B12:B"&amp;ROW()-1))+1))</f>
        <v/>
      </c>
      <c r="C225" s="90"/>
      <c r="D225" s="89"/>
      <c r="E225" s="86"/>
      <c r="F225" s="49"/>
      <c r="G225" s="49"/>
      <c r="H225" s="49"/>
      <c r="I225" s="49"/>
      <c r="J225" s="49"/>
      <c r="K225" s="49"/>
      <c r="L225" s="49"/>
      <c r="M225" s="49"/>
      <c r="N225" s="49"/>
      <c r="O225" s="49"/>
      <c r="P225" s="49"/>
      <c r="Q225" s="51"/>
      <c r="R225" s="54"/>
      <c r="S225" s="54"/>
      <c r="T225" s="56"/>
      <c r="U225" s="71" t="str">
        <f>IF(PlanMegVandens[[#This Row],[Mėginių ėmimo vietos pavadinimas]]&lt;&gt;"",SUM(PlanMegVandens[[#This Row],[A]:[Rad]]),"")</f>
        <v/>
      </c>
    </row>
    <row r="226" spans="2:21" ht="18" x14ac:dyDescent="0.25">
      <c r="B226" s="73" t="str">
        <f ca="1">IF(PlanMegVandens[[#This Row],[Mėginių ėmimo vietos pavadinimas]]="","",IF(ROW()=12,1,MAX(INDIRECT("B12:B"&amp;ROW()-1))+1))</f>
        <v/>
      </c>
      <c r="C226" s="90"/>
      <c r="D226" s="89"/>
      <c r="E226" s="86"/>
      <c r="F226" s="49"/>
      <c r="G226" s="49"/>
      <c r="H226" s="49"/>
      <c r="I226" s="49"/>
      <c r="J226" s="49"/>
      <c r="K226" s="49"/>
      <c r="L226" s="49"/>
      <c r="M226" s="49"/>
      <c r="N226" s="49"/>
      <c r="O226" s="49"/>
      <c r="P226" s="49"/>
      <c r="Q226" s="51"/>
      <c r="R226" s="54"/>
      <c r="S226" s="54"/>
      <c r="T226" s="56"/>
      <c r="U226" s="71" t="str">
        <f>IF(PlanMegVandens[[#This Row],[Mėginių ėmimo vietos pavadinimas]]&lt;&gt;"",SUM(PlanMegVandens[[#This Row],[A]:[Rad]]),"")</f>
        <v/>
      </c>
    </row>
    <row r="227" spans="2:21" ht="18" x14ac:dyDescent="0.25">
      <c r="B227" s="73" t="str">
        <f ca="1">IF(PlanMegVandens[[#This Row],[Mėginių ėmimo vietos pavadinimas]]="","",IF(ROW()=12,1,MAX(INDIRECT("B12:B"&amp;ROW()-1))+1))</f>
        <v/>
      </c>
      <c r="C227" s="90"/>
      <c r="D227" s="89"/>
      <c r="E227" s="86"/>
      <c r="F227" s="49"/>
      <c r="G227" s="49"/>
      <c r="H227" s="49"/>
      <c r="I227" s="49"/>
      <c r="J227" s="49"/>
      <c r="K227" s="49"/>
      <c r="L227" s="49"/>
      <c r="M227" s="49"/>
      <c r="N227" s="49"/>
      <c r="O227" s="49"/>
      <c r="P227" s="49"/>
      <c r="Q227" s="51"/>
      <c r="R227" s="54"/>
      <c r="S227" s="54"/>
      <c r="T227" s="56"/>
      <c r="U227" s="71" t="str">
        <f>IF(PlanMegVandens[[#This Row],[Mėginių ėmimo vietos pavadinimas]]&lt;&gt;"",SUM(PlanMegVandens[[#This Row],[A]:[Rad]]),"")</f>
        <v/>
      </c>
    </row>
    <row r="228" spans="2:21" ht="18" x14ac:dyDescent="0.25">
      <c r="B228" s="73" t="str">
        <f ca="1">IF(PlanMegVandens[[#This Row],[Mėginių ėmimo vietos pavadinimas]]="","",IF(ROW()=12,1,MAX(INDIRECT("B12:B"&amp;ROW()-1))+1))</f>
        <v/>
      </c>
      <c r="C228" s="90"/>
      <c r="D228" s="89"/>
      <c r="E228" s="86"/>
      <c r="F228" s="49"/>
      <c r="G228" s="49"/>
      <c r="H228" s="49"/>
      <c r="I228" s="49"/>
      <c r="J228" s="49"/>
      <c r="K228" s="49"/>
      <c r="L228" s="49"/>
      <c r="M228" s="49"/>
      <c r="N228" s="49"/>
      <c r="O228" s="49"/>
      <c r="P228" s="49"/>
      <c r="Q228" s="51"/>
      <c r="R228" s="54"/>
      <c r="S228" s="54"/>
      <c r="T228" s="56"/>
      <c r="U228" s="71" t="str">
        <f>IF(PlanMegVandens[[#This Row],[Mėginių ėmimo vietos pavadinimas]]&lt;&gt;"",SUM(PlanMegVandens[[#This Row],[A]:[Rad]]),"")</f>
        <v/>
      </c>
    </row>
    <row r="229" spans="2:21" ht="18" x14ac:dyDescent="0.25">
      <c r="B229" s="73" t="str">
        <f ca="1">IF(PlanMegVandens[[#This Row],[Mėginių ėmimo vietos pavadinimas]]="","",IF(ROW()=12,1,MAX(INDIRECT("B12:B"&amp;ROW()-1))+1))</f>
        <v/>
      </c>
      <c r="C229" s="90"/>
      <c r="D229" s="89"/>
      <c r="E229" s="86"/>
      <c r="F229" s="49"/>
      <c r="G229" s="49"/>
      <c r="H229" s="49"/>
      <c r="I229" s="49"/>
      <c r="J229" s="49"/>
      <c r="K229" s="49"/>
      <c r="L229" s="49"/>
      <c r="M229" s="49"/>
      <c r="N229" s="49"/>
      <c r="O229" s="49"/>
      <c r="P229" s="49"/>
      <c r="Q229" s="51"/>
      <c r="R229" s="54"/>
      <c r="S229" s="54"/>
      <c r="T229" s="56"/>
      <c r="U229" s="71" t="str">
        <f>IF(PlanMegVandens[[#This Row],[Mėginių ėmimo vietos pavadinimas]]&lt;&gt;"",SUM(PlanMegVandens[[#This Row],[A]:[Rad]]),"")</f>
        <v/>
      </c>
    </row>
    <row r="230" spans="2:21" ht="18" x14ac:dyDescent="0.25">
      <c r="B230" s="73" t="str">
        <f ca="1">IF(PlanMegVandens[[#This Row],[Mėginių ėmimo vietos pavadinimas]]="","",IF(ROW()=12,1,MAX(INDIRECT("B12:B"&amp;ROW()-1))+1))</f>
        <v/>
      </c>
      <c r="C230" s="90"/>
      <c r="D230" s="89"/>
      <c r="E230" s="86"/>
      <c r="F230" s="49"/>
      <c r="G230" s="49"/>
      <c r="H230" s="49"/>
      <c r="I230" s="49"/>
      <c r="J230" s="49"/>
      <c r="K230" s="49"/>
      <c r="L230" s="49"/>
      <c r="M230" s="49"/>
      <c r="N230" s="49"/>
      <c r="O230" s="49"/>
      <c r="P230" s="49"/>
      <c r="Q230" s="51"/>
      <c r="R230" s="54"/>
      <c r="S230" s="54"/>
      <c r="T230" s="56"/>
      <c r="U230" s="71" t="str">
        <f>IF(PlanMegVandens[[#This Row],[Mėginių ėmimo vietos pavadinimas]]&lt;&gt;"",SUM(PlanMegVandens[[#This Row],[A]:[Rad]]),"")</f>
        <v/>
      </c>
    </row>
    <row r="231" spans="2:21" ht="18" x14ac:dyDescent="0.25">
      <c r="B231" s="73" t="str">
        <f ca="1">IF(PlanMegVandens[[#This Row],[Mėginių ėmimo vietos pavadinimas]]="","",IF(ROW()=12,1,MAX(INDIRECT("B12:B"&amp;ROW()-1))+1))</f>
        <v/>
      </c>
      <c r="C231" s="90"/>
      <c r="D231" s="89"/>
      <c r="E231" s="86"/>
      <c r="F231" s="49"/>
      <c r="G231" s="49"/>
      <c r="H231" s="49"/>
      <c r="I231" s="49"/>
      <c r="J231" s="49"/>
      <c r="K231" s="49"/>
      <c r="L231" s="49"/>
      <c r="M231" s="49"/>
      <c r="N231" s="49"/>
      <c r="O231" s="49"/>
      <c r="P231" s="49"/>
      <c r="Q231" s="51"/>
      <c r="R231" s="54"/>
      <c r="S231" s="54"/>
      <c r="T231" s="56"/>
      <c r="U231" s="71" t="str">
        <f>IF(PlanMegVandens[[#This Row],[Mėginių ėmimo vietos pavadinimas]]&lt;&gt;"",SUM(PlanMegVandens[[#This Row],[A]:[Rad]]),"")</f>
        <v/>
      </c>
    </row>
    <row r="232" spans="2:21" ht="18" x14ac:dyDescent="0.25">
      <c r="B232" s="73" t="str">
        <f ca="1">IF(PlanMegVandens[[#This Row],[Mėginių ėmimo vietos pavadinimas]]="","",IF(ROW()=12,1,MAX(INDIRECT("B12:B"&amp;ROW()-1))+1))</f>
        <v/>
      </c>
      <c r="C232" s="90"/>
      <c r="D232" s="89"/>
      <c r="E232" s="86"/>
      <c r="F232" s="49"/>
      <c r="G232" s="49"/>
      <c r="H232" s="49"/>
      <c r="I232" s="49"/>
      <c r="J232" s="49"/>
      <c r="K232" s="49"/>
      <c r="L232" s="49"/>
      <c r="M232" s="49"/>
      <c r="N232" s="49"/>
      <c r="O232" s="49"/>
      <c r="P232" s="49"/>
      <c r="Q232" s="51"/>
      <c r="R232" s="54"/>
      <c r="S232" s="54"/>
      <c r="T232" s="56"/>
      <c r="U232" s="71" t="str">
        <f>IF(PlanMegVandens[[#This Row],[Mėginių ėmimo vietos pavadinimas]]&lt;&gt;"",SUM(PlanMegVandens[[#This Row],[A]:[Rad]]),"")</f>
        <v/>
      </c>
    </row>
    <row r="233" spans="2:21" ht="18" x14ac:dyDescent="0.25">
      <c r="B233" s="73" t="str">
        <f ca="1">IF(PlanMegVandens[[#This Row],[Mėginių ėmimo vietos pavadinimas]]="","",IF(ROW()=12,1,MAX(INDIRECT("B12:B"&amp;ROW()-1))+1))</f>
        <v/>
      </c>
      <c r="C233" s="90"/>
      <c r="D233" s="89"/>
      <c r="E233" s="86"/>
      <c r="F233" s="49"/>
      <c r="G233" s="49"/>
      <c r="H233" s="49"/>
      <c r="I233" s="49"/>
      <c r="J233" s="49"/>
      <c r="K233" s="49"/>
      <c r="L233" s="49"/>
      <c r="M233" s="49"/>
      <c r="N233" s="49"/>
      <c r="O233" s="49"/>
      <c r="P233" s="49"/>
      <c r="Q233" s="51"/>
      <c r="R233" s="54"/>
      <c r="S233" s="54"/>
      <c r="T233" s="56"/>
      <c r="U233" s="71" t="str">
        <f>IF(PlanMegVandens[[#This Row],[Mėginių ėmimo vietos pavadinimas]]&lt;&gt;"",SUM(PlanMegVandens[[#This Row],[A]:[Rad]]),"")</f>
        <v/>
      </c>
    </row>
    <row r="234" spans="2:21" ht="18" x14ac:dyDescent="0.25">
      <c r="B234" s="73" t="str">
        <f ca="1">IF(PlanMegVandens[[#This Row],[Mėginių ėmimo vietos pavadinimas]]="","",IF(ROW()=12,1,MAX(INDIRECT("B12:B"&amp;ROW()-1))+1))</f>
        <v/>
      </c>
      <c r="C234" s="90"/>
      <c r="D234" s="89"/>
      <c r="E234" s="86"/>
      <c r="F234" s="49"/>
      <c r="G234" s="49"/>
      <c r="H234" s="49"/>
      <c r="I234" s="49"/>
      <c r="J234" s="49"/>
      <c r="K234" s="49"/>
      <c r="L234" s="49"/>
      <c r="M234" s="49"/>
      <c r="N234" s="49"/>
      <c r="O234" s="49"/>
      <c r="P234" s="49"/>
      <c r="Q234" s="51"/>
      <c r="R234" s="54"/>
      <c r="S234" s="54"/>
      <c r="T234" s="56"/>
      <c r="U234" s="71" t="str">
        <f>IF(PlanMegVandens[[#This Row],[Mėginių ėmimo vietos pavadinimas]]&lt;&gt;"",SUM(PlanMegVandens[[#This Row],[A]:[Rad]]),"")</f>
        <v/>
      </c>
    </row>
    <row r="235" spans="2:21" ht="18" x14ac:dyDescent="0.25">
      <c r="B235" s="73" t="str">
        <f ca="1">IF(PlanMegVandens[[#This Row],[Mėginių ėmimo vietos pavadinimas]]="","",IF(ROW()=12,1,MAX(INDIRECT("B12:B"&amp;ROW()-1))+1))</f>
        <v/>
      </c>
      <c r="C235" s="90"/>
      <c r="D235" s="89"/>
      <c r="E235" s="86"/>
      <c r="F235" s="49"/>
      <c r="G235" s="49"/>
      <c r="H235" s="49"/>
      <c r="I235" s="49"/>
      <c r="J235" s="49"/>
      <c r="K235" s="49"/>
      <c r="L235" s="49"/>
      <c r="M235" s="49"/>
      <c r="N235" s="49"/>
      <c r="O235" s="49"/>
      <c r="P235" s="49"/>
      <c r="Q235" s="51"/>
      <c r="R235" s="54"/>
      <c r="S235" s="54"/>
      <c r="T235" s="56"/>
      <c r="U235" s="71" t="str">
        <f>IF(PlanMegVandens[[#This Row],[Mėginių ėmimo vietos pavadinimas]]&lt;&gt;"",SUM(PlanMegVandens[[#This Row],[A]:[Rad]]),"")</f>
        <v/>
      </c>
    </row>
    <row r="236" spans="2:21" ht="18" x14ac:dyDescent="0.25">
      <c r="B236" s="73" t="str">
        <f ca="1">IF(PlanMegVandens[[#This Row],[Mėginių ėmimo vietos pavadinimas]]="","",IF(ROW()=12,1,MAX(INDIRECT("B12:B"&amp;ROW()-1))+1))</f>
        <v/>
      </c>
      <c r="C236" s="90"/>
      <c r="D236" s="89"/>
      <c r="E236" s="86"/>
      <c r="F236" s="49"/>
      <c r="G236" s="49"/>
      <c r="H236" s="49"/>
      <c r="I236" s="49"/>
      <c r="J236" s="49"/>
      <c r="K236" s="49"/>
      <c r="L236" s="49"/>
      <c r="M236" s="49"/>
      <c r="N236" s="49"/>
      <c r="O236" s="49"/>
      <c r="P236" s="49"/>
      <c r="Q236" s="51"/>
      <c r="R236" s="54"/>
      <c r="S236" s="54"/>
      <c r="T236" s="56"/>
      <c r="U236" s="71" t="str">
        <f>IF(PlanMegVandens[[#This Row],[Mėginių ėmimo vietos pavadinimas]]&lt;&gt;"",SUM(PlanMegVandens[[#This Row],[A]:[Rad]]),"")</f>
        <v/>
      </c>
    </row>
    <row r="237" spans="2:21" ht="18" x14ac:dyDescent="0.25">
      <c r="B237" s="73" t="str">
        <f ca="1">IF(PlanMegVandens[[#This Row],[Mėginių ėmimo vietos pavadinimas]]="","",IF(ROW()=12,1,MAX(INDIRECT("B12:B"&amp;ROW()-1))+1))</f>
        <v/>
      </c>
      <c r="C237" s="90"/>
      <c r="D237" s="89"/>
      <c r="E237" s="86"/>
      <c r="F237" s="49"/>
      <c r="G237" s="49"/>
      <c r="H237" s="49"/>
      <c r="I237" s="49"/>
      <c r="J237" s="49"/>
      <c r="K237" s="49"/>
      <c r="L237" s="49"/>
      <c r="M237" s="49"/>
      <c r="N237" s="49"/>
      <c r="O237" s="49"/>
      <c r="P237" s="49"/>
      <c r="Q237" s="51"/>
      <c r="R237" s="54"/>
      <c r="S237" s="54"/>
      <c r="T237" s="56"/>
      <c r="U237" s="71" t="str">
        <f>IF(PlanMegVandens[[#This Row],[Mėginių ėmimo vietos pavadinimas]]&lt;&gt;"",SUM(PlanMegVandens[[#This Row],[A]:[Rad]]),"")</f>
        <v/>
      </c>
    </row>
    <row r="238" spans="2:21" ht="18" x14ac:dyDescent="0.25">
      <c r="B238" s="73" t="str">
        <f ca="1">IF(PlanMegVandens[[#This Row],[Mėginių ėmimo vietos pavadinimas]]="","",IF(ROW()=12,1,MAX(INDIRECT("B12:B"&amp;ROW()-1))+1))</f>
        <v/>
      </c>
      <c r="C238" s="90"/>
      <c r="D238" s="89"/>
      <c r="E238" s="86"/>
      <c r="F238" s="49"/>
      <c r="G238" s="49"/>
      <c r="H238" s="49"/>
      <c r="I238" s="49"/>
      <c r="J238" s="49"/>
      <c r="K238" s="49"/>
      <c r="L238" s="49"/>
      <c r="M238" s="49"/>
      <c r="N238" s="49"/>
      <c r="O238" s="49"/>
      <c r="P238" s="49"/>
      <c r="Q238" s="51"/>
      <c r="R238" s="54"/>
      <c r="S238" s="54"/>
      <c r="T238" s="56"/>
      <c r="U238" s="71" t="str">
        <f>IF(PlanMegVandens[[#This Row],[Mėginių ėmimo vietos pavadinimas]]&lt;&gt;"",SUM(PlanMegVandens[[#This Row],[A]:[Rad]]),"")</f>
        <v/>
      </c>
    </row>
    <row r="239" spans="2:21" ht="18" x14ac:dyDescent="0.25">
      <c r="B239" s="73" t="str">
        <f ca="1">IF(PlanMegVandens[[#This Row],[Mėginių ėmimo vietos pavadinimas]]="","",IF(ROW()=12,1,MAX(INDIRECT("B12:B"&amp;ROW()-1))+1))</f>
        <v/>
      </c>
      <c r="C239" s="90"/>
      <c r="D239" s="89"/>
      <c r="E239" s="86"/>
      <c r="F239" s="49"/>
      <c r="G239" s="49"/>
      <c r="H239" s="49"/>
      <c r="I239" s="49"/>
      <c r="J239" s="49"/>
      <c r="K239" s="49"/>
      <c r="L239" s="49"/>
      <c r="M239" s="49"/>
      <c r="N239" s="49"/>
      <c r="O239" s="49"/>
      <c r="P239" s="49"/>
      <c r="Q239" s="51"/>
      <c r="R239" s="54"/>
      <c r="S239" s="54"/>
      <c r="T239" s="56"/>
      <c r="U239" s="71" t="str">
        <f>IF(PlanMegVandens[[#This Row],[Mėginių ėmimo vietos pavadinimas]]&lt;&gt;"",SUM(PlanMegVandens[[#This Row],[A]:[Rad]]),"")</f>
        <v/>
      </c>
    </row>
    <row r="240" spans="2:21" ht="18" x14ac:dyDescent="0.25">
      <c r="B240" s="73" t="str">
        <f ca="1">IF(PlanMegVandens[[#This Row],[Mėginių ėmimo vietos pavadinimas]]="","",IF(ROW()=12,1,MAX(INDIRECT("B12:B"&amp;ROW()-1))+1))</f>
        <v/>
      </c>
      <c r="C240" s="90"/>
      <c r="D240" s="89"/>
      <c r="E240" s="86"/>
      <c r="F240" s="49"/>
      <c r="G240" s="49"/>
      <c r="H240" s="49"/>
      <c r="I240" s="49"/>
      <c r="J240" s="49"/>
      <c r="K240" s="49"/>
      <c r="L240" s="49"/>
      <c r="M240" s="49"/>
      <c r="N240" s="49"/>
      <c r="O240" s="49"/>
      <c r="P240" s="49"/>
      <c r="Q240" s="51"/>
      <c r="R240" s="54"/>
      <c r="S240" s="54"/>
      <c r="T240" s="56"/>
      <c r="U240" s="71" t="str">
        <f>IF(PlanMegVandens[[#This Row],[Mėginių ėmimo vietos pavadinimas]]&lt;&gt;"",SUM(PlanMegVandens[[#This Row],[A]:[Rad]]),"")</f>
        <v/>
      </c>
    </row>
    <row r="241" spans="2:21" ht="18" x14ac:dyDescent="0.25">
      <c r="B241" s="73" t="str">
        <f ca="1">IF(PlanMegVandens[[#This Row],[Mėginių ėmimo vietos pavadinimas]]="","",IF(ROW()=12,1,MAX(INDIRECT("B12:B"&amp;ROW()-1))+1))</f>
        <v/>
      </c>
      <c r="C241" s="90"/>
      <c r="D241" s="89"/>
      <c r="E241" s="86"/>
      <c r="F241" s="49"/>
      <c r="G241" s="49"/>
      <c r="H241" s="49"/>
      <c r="I241" s="49"/>
      <c r="J241" s="49"/>
      <c r="K241" s="49"/>
      <c r="L241" s="49"/>
      <c r="M241" s="49"/>
      <c r="N241" s="49"/>
      <c r="O241" s="49"/>
      <c r="P241" s="49"/>
      <c r="Q241" s="51"/>
      <c r="R241" s="54"/>
      <c r="S241" s="54"/>
      <c r="T241" s="56"/>
      <c r="U241" s="71" t="str">
        <f>IF(PlanMegVandens[[#This Row],[Mėginių ėmimo vietos pavadinimas]]&lt;&gt;"",SUM(PlanMegVandens[[#This Row],[A]:[Rad]]),"")</f>
        <v/>
      </c>
    </row>
    <row r="242" spans="2:21" ht="18" x14ac:dyDescent="0.25">
      <c r="B242" s="73" t="str">
        <f ca="1">IF(PlanMegVandens[[#This Row],[Mėginių ėmimo vietos pavadinimas]]="","",IF(ROW()=12,1,MAX(INDIRECT("B12:B"&amp;ROW()-1))+1))</f>
        <v/>
      </c>
      <c r="C242" s="90"/>
      <c r="D242" s="89"/>
      <c r="E242" s="86"/>
      <c r="F242" s="49"/>
      <c r="G242" s="49"/>
      <c r="H242" s="49"/>
      <c r="I242" s="49"/>
      <c r="J242" s="49"/>
      <c r="K242" s="49"/>
      <c r="L242" s="49"/>
      <c r="M242" s="49"/>
      <c r="N242" s="49"/>
      <c r="O242" s="49"/>
      <c r="P242" s="49"/>
      <c r="Q242" s="51"/>
      <c r="R242" s="54"/>
      <c r="S242" s="54"/>
      <c r="T242" s="56"/>
      <c r="U242" s="71" t="str">
        <f>IF(PlanMegVandens[[#This Row],[Mėginių ėmimo vietos pavadinimas]]&lt;&gt;"",SUM(PlanMegVandens[[#This Row],[A]:[Rad]]),"")</f>
        <v/>
      </c>
    </row>
    <row r="243" spans="2:21" ht="18" x14ac:dyDescent="0.25">
      <c r="B243" s="73" t="str">
        <f ca="1">IF(PlanMegVandens[[#This Row],[Mėginių ėmimo vietos pavadinimas]]="","",IF(ROW()=12,1,MAX(INDIRECT("B12:B"&amp;ROW()-1))+1))</f>
        <v/>
      </c>
      <c r="C243" s="90"/>
      <c r="D243" s="89"/>
      <c r="E243" s="86"/>
      <c r="F243" s="49"/>
      <c r="G243" s="49"/>
      <c r="H243" s="49"/>
      <c r="I243" s="49"/>
      <c r="J243" s="49"/>
      <c r="K243" s="49"/>
      <c r="L243" s="49"/>
      <c r="M243" s="49"/>
      <c r="N243" s="49"/>
      <c r="O243" s="49"/>
      <c r="P243" s="49"/>
      <c r="Q243" s="51"/>
      <c r="R243" s="54"/>
      <c r="S243" s="54"/>
      <c r="T243" s="56"/>
      <c r="U243" s="71" t="str">
        <f>IF(PlanMegVandens[[#This Row],[Mėginių ėmimo vietos pavadinimas]]&lt;&gt;"",SUM(PlanMegVandens[[#This Row],[A]:[Rad]]),"")</f>
        <v/>
      </c>
    </row>
    <row r="244" spans="2:21" ht="18" x14ac:dyDescent="0.25">
      <c r="B244" s="73" t="str">
        <f ca="1">IF(PlanMegVandens[[#This Row],[Mėginių ėmimo vietos pavadinimas]]="","",IF(ROW()=12,1,MAX(INDIRECT("B12:B"&amp;ROW()-1))+1))</f>
        <v/>
      </c>
      <c r="C244" s="90"/>
      <c r="D244" s="89"/>
      <c r="E244" s="86"/>
      <c r="F244" s="49"/>
      <c r="G244" s="49"/>
      <c r="H244" s="49"/>
      <c r="I244" s="49"/>
      <c r="J244" s="49"/>
      <c r="K244" s="49"/>
      <c r="L244" s="49"/>
      <c r="M244" s="49"/>
      <c r="N244" s="49"/>
      <c r="O244" s="49"/>
      <c r="P244" s="49"/>
      <c r="Q244" s="51"/>
      <c r="R244" s="54"/>
      <c r="S244" s="54"/>
      <c r="T244" s="56"/>
      <c r="U244" s="71" t="str">
        <f>IF(PlanMegVandens[[#This Row],[Mėginių ėmimo vietos pavadinimas]]&lt;&gt;"",SUM(PlanMegVandens[[#This Row],[A]:[Rad]]),"")</f>
        <v/>
      </c>
    </row>
    <row r="245" spans="2:21" ht="18" x14ac:dyDescent="0.25">
      <c r="B245" s="73" t="str">
        <f ca="1">IF(PlanMegVandens[[#This Row],[Mėginių ėmimo vietos pavadinimas]]="","",IF(ROW()=12,1,MAX(INDIRECT("B12:B"&amp;ROW()-1))+1))</f>
        <v/>
      </c>
      <c r="C245" s="90"/>
      <c r="D245" s="89"/>
      <c r="E245" s="86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51"/>
      <c r="R245" s="54"/>
      <c r="S245" s="54"/>
      <c r="T245" s="56"/>
      <c r="U245" s="71" t="str">
        <f>IF(PlanMegVandens[[#This Row],[Mėginių ėmimo vietos pavadinimas]]&lt;&gt;"",SUM(PlanMegVandens[[#This Row],[A]:[Rad]]),"")</f>
        <v/>
      </c>
    </row>
    <row r="246" spans="2:21" ht="18" x14ac:dyDescent="0.25">
      <c r="B246" s="73" t="str">
        <f ca="1">IF(PlanMegVandens[[#This Row],[Mėginių ėmimo vietos pavadinimas]]="","",IF(ROW()=12,1,MAX(INDIRECT("B12:B"&amp;ROW()-1))+1))</f>
        <v/>
      </c>
      <c r="C246" s="90"/>
      <c r="D246" s="89"/>
      <c r="E246" s="86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49"/>
      <c r="Q246" s="51"/>
      <c r="R246" s="54"/>
      <c r="S246" s="54"/>
      <c r="T246" s="56"/>
      <c r="U246" s="71" t="str">
        <f>IF(PlanMegVandens[[#This Row],[Mėginių ėmimo vietos pavadinimas]]&lt;&gt;"",SUM(PlanMegVandens[[#This Row],[A]:[Rad]]),"")</f>
        <v/>
      </c>
    </row>
    <row r="247" spans="2:21" ht="18" x14ac:dyDescent="0.25">
      <c r="B247" s="73" t="str">
        <f ca="1">IF(PlanMegVandens[[#This Row],[Mėginių ėmimo vietos pavadinimas]]="","",IF(ROW()=12,1,MAX(INDIRECT("B12:B"&amp;ROW()-1))+1))</f>
        <v/>
      </c>
      <c r="C247" s="90"/>
      <c r="D247" s="89"/>
      <c r="E247" s="86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51"/>
      <c r="R247" s="54"/>
      <c r="S247" s="54"/>
      <c r="T247" s="56"/>
      <c r="U247" s="71" t="str">
        <f>IF(PlanMegVandens[[#This Row],[Mėginių ėmimo vietos pavadinimas]]&lt;&gt;"",SUM(PlanMegVandens[[#This Row],[A]:[Rad]]),"")</f>
        <v/>
      </c>
    </row>
    <row r="248" spans="2:21" ht="18" x14ac:dyDescent="0.25">
      <c r="B248" s="73" t="str">
        <f ca="1">IF(PlanMegVandens[[#This Row],[Mėginių ėmimo vietos pavadinimas]]="","",IF(ROW()=12,1,MAX(INDIRECT("B12:B"&amp;ROW()-1))+1))</f>
        <v/>
      </c>
      <c r="C248" s="90"/>
      <c r="D248" s="89"/>
      <c r="E248" s="86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51"/>
      <c r="R248" s="54"/>
      <c r="S248" s="54"/>
      <c r="T248" s="56"/>
      <c r="U248" s="71" t="str">
        <f>IF(PlanMegVandens[[#This Row],[Mėginių ėmimo vietos pavadinimas]]&lt;&gt;"",SUM(PlanMegVandens[[#This Row],[A]:[Rad]]),"")</f>
        <v/>
      </c>
    </row>
    <row r="249" spans="2:21" ht="18" x14ac:dyDescent="0.25">
      <c r="B249" s="73" t="str">
        <f ca="1">IF(PlanMegVandens[[#This Row],[Mėginių ėmimo vietos pavadinimas]]="","",IF(ROW()=12,1,MAX(INDIRECT("B12:B"&amp;ROW()-1))+1))</f>
        <v/>
      </c>
      <c r="C249" s="90"/>
      <c r="D249" s="89"/>
      <c r="E249" s="86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51"/>
      <c r="R249" s="54"/>
      <c r="S249" s="54"/>
      <c r="T249" s="56"/>
      <c r="U249" s="71" t="str">
        <f>IF(PlanMegVandens[[#This Row],[Mėginių ėmimo vietos pavadinimas]]&lt;&gt;"",SUM(PlanMegVandens[[#This Row],[A]:[Rad]]),"")</f>
        <v/>
      </c>
    </row>
    <row r="250" spans="2:21" ht="18" x14ac:dyDescent="0.25">
      <c r="B250" s="73" t="str">
        <f ca="1">IF(PlanMegVandens[[#This Row],[Mėginių ėmimo vietos pavadinimas]]="","",IF(ROW()=12,1,MAX(INDIRECT("B12:B"&amp;ROW()-1))+1))</f>
        <v/>
      </c>
      <c r="C250" s="90"/>
      <c r="D250" s="89"/>
      <c r="E250" s="86"/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51"/>
      <c r="R250" s="54"/>
      <c r="S250" s="54"/>
      <c r="T250" s="56"/>
      <c r="U250" s="71" t="str">
        <f>IF(PlanMegVandens[[#This Row],[Mėginių ėmimo vietos pavadinimas]]&lt;&gt;"",SUM(PlanMegVandens[[#This Row],[A]:[Rad]]),"")</f>
        <v/>
      </c>
    </row>
    <row r="251" spans="2:21" ht="18" x14ac:dyDescent="0.25">
      <c r="B251" s="73" t="str">
        <f ca="1">IF(PlanMegVandens[[#This Row],[Mėginių ėmimo vietos pavadinimas]]="","",IF(ROW()=12,1,MAX(INDIRECT("B12:B"&amp;ROW()-1))+1))</f>
        <v/>
      </c>
      <c r="C251" s="90"/>
      <c r="D251" s="89"/>
      <c r="E251" s="86"/>
      <c r="F251" s="49"/>
      <c r="G251" s="49"/>
      <c r="H251" s="49"/>
      <c r="I251" s="49"/>
      <c r="J251" s="49"/>
      <c r="K251" s="49"/>
      <c r="L251" s="49"/>
      <c r="M251" s="49"/>
      <c r="N251" s="49"/>
      <c r="O251" s="49"/>
      <c r="P251" s="49"/>
      <c r="Q251" s="51"/>
      <c r="R251" s="54"/>
      <c r="S251" s="54"/>
      <c r="T251" s="56"/>
      <c r="U251" s="71" t="str">
        <f>IF(PlanMegVandens[[#This Row],[Mėginių ėmimo vietos pavadinimas]]&lt;&gt;"",SUM(PlanMegVandens[[#This Row],[A]:[Rad]]),"")</f>
        <v/>
      </c>
    </row>
    <row r="252" spans="2:21" ht="18" x14ac:dyDescent="0.25">
      <c r="B252" s="73" t="str">
        <f ca="1">IF(PlanMegVandens[[#This Row],[Mėginių ėmimo vietos pavadinimas]]="","",IF(ROW()=12,1,MAX(INDIRECT("B12:B"&amp;ROW()-1))+1))</f>
        <v/>
      </c>
      <c r="C252" s="90"/>
      <c r="D252" s="89"/>
      <c r="E252" s="86"/>
      <c r="F252" s="49"/>
      <c r="G252" s="49"/>
      <c r="H252" s="49"/>
      <c r="I252" s="49"/>
      <c r="J252" s="49"/>
      <c r="K252" s="49"/>
      <c r="L252" s="49"/>
      <c r="M252" s="49"/>
      <c r="N252" s="49"/>
      <c r="O252" s="49"/>
      <c r="P252" s="49"/>
      <c r="Q252" s="51"/>
      <c r="R252" s="54"/>
      <c r="S252" s="54"/>
      <c r="T252" s="56"/>
      <c r="U252" s="71" t="str">
        <f>IF(PlanMegVandens[[#This Row],[Mėginių ėmimo vietos pavadinimas]]&lt;&gt;"",SUM(PlanMegVandens[[#This Row],[A]:[Rad]]),"")</f>
        <v/>
      </c>
    </row>
    <row r="253" spans="2:21" ht="18" x14ac:dyDescent="0.25">
      <c r="B253" s="74" t="str">
        <f ca="1">IF(PlanMegVandens[[#This Row],[Mėginių ėmimo vietos pavadinimas]]="","",IF(ROW()=12,1,MAX(INDIRECT("B12:B"&amp;ROW()-1))+1))</f>
        <v/>
      </c>
      <c r="C253" s="90"/>
      <c r="D253" s="89"/>
      <c r="E253" s="86"/>
      <c r="F253" s="49"/>
      <c r="G253" s="49"/>
      <c r="H253" s="49"/>
      <c r="I253" s="49"/>
      <c r="J253" s="49"/>
      <c r="K253" s="49"/>
      <c r="L253" s="49"/>
      <c r="M253" s="49"/>
      <c r="N253" s="49"/>
      <c r="O253" s="49"/>
      <c r="P253" s="49"/>
      <c r="Q253" s="51"/>
      <c r="R253" s="54"/>
      <c r="S253" s="54"/>
      <c r="T253" s="56"/>
      <c r="U253" s="71" t="str">
        <f>IF(PlanMegVandens[[#This Row],[Mėginių ėmimo vietos pavadinimas]]&lt;&gt;"",SUM(PlanMegVandens[[#This Row],[A]:[Rad]]),"")</f>
        <v/>
      </c>
    </row>
    <row r="254" spans="2:21" ht="18" x14ac:dyDescent="0.25">
      <c r="B254" s="73" t="str">
        <f ca="1">IF(PlanMegVandens[[#This Row],[Mėginių ėmimo vietos pavadinimas]]="","",IF(ROW()=12,1,MAX(INDIRECT("B12:B"&amp;ROW()-1))+1))</f>
        <v/>
      </c>
      <c r="C254" s="90"/>
      <c r="D254" s="89"/>
      <c r="E254" s="86"/>
      <c r="F254" s="49"/>
      <c r="G254" s="49"/>
      <c r="H254" s="49"/>
      <c r="I254" s="49"/>
      <c r="J254" s="49"/>
      <c r="K254" s="49"/>
      <c r="L254" s="49"/>
      <c r="M254" s="49"/>
      <c r="N254" s="49"/>
      <c r="O254" s="49"/>
      <c r="P254" s="49"/>
      <c r="Q254" s="51"/>
      <c r="R254" s="54"/>
      <c r="S254" s="54"/>
      <c r="T254" s="56"/>
      <c r="U254" s="71" t="str">
        <f>IF(PlanMegVandens[[#This Row],[Mėginių ėmimo vietos pavadinimas]]&lt;&gt;"",SUM(PlanMegVandens[[#This Row],[A]:[Rad]]),"")</f>
        <v/>
      </c>
    </row>
    <row r="255" spans="2:21" ht="18" x14ac:dyDescent="0.25">
      <c r="B255" s="73" t="str">
        <f ca="1">IF(PlanMegVandens[[#This Row],[Mėginių ėmimo vietos pavadinimas]]="","",IF(ROW()=12,1,MAX(INDIRECT("B12:B"&amp;ROW()-1))+1))</f>
        <v/>
      </c>
      <c r="C255" s="90"/>
      <c r="D255" s="89"/>
      <c r="E255" s="86"/>
      <c r="F255" s="49"/>
      <c r="G255" s="49"/>
      <c r="H255" s="49"/>
      <c r="I255" s="49"/>
      <c r="J255" s="49"/>
      <c r="K255" s="49"/>
      <c r="L255" s="49"/>
      <c r="M255" s="49"/>
      <c r="N255" s="49"/>
      <c r="O255" s="49"/>
      <c r="P255" s="49"/>
      <c r="Q255" s="51"/>
      <c r="R255" s="54"/>
      <c r="S255" s="54"/>
      <c r="T255" s="56"/>
      <c r="U255" s="71" t="str">
        <f>IF(PlanMegVandens[[#This Row],[Mėginių ėmimo vietos pavadinimas]]&lt;&gt;"",SUM(PlanMegVandens[[#This Row],[A]:[Rad]]),"")</f>
        <v/>
      </c>
    </row>
    <row r="256" spans="2:21" ht="18" x14ac:dyDescent="0.25">
      <c r="B256" s="73" t="str">
        <f ca="1">IF(PlanMegVandens[[#This Row],[Mėginių ėmimo vietos pavadinimas]]="","",IF(ROW()=12,1,MAX(INDIRECT("B12:B"&amp;ROW()-1))+1))</f>
        <v/>
      </c>
      <c r="C256" s="90"/>
      <c r="D256" s="89"/>
      <c r="E256" s="86"/>
      <c r="F256" s="49"/>
      <c r="G256" s="49"/>
      <c r="H256" s="49"/>
      <c r="I256" s="49"/>
      <c r="J256" s="49"/>
      <c r="K256" s="49"/>
      <c r="L256" s="49"/>
      <c r="M256" s="49"/>
      <c r="N256" s="49"/>
      <c r="O256" s="49"/>
      <c r="P256" s="49"/>
      <c r="Q256" s="51"/>
      <c r="R256" s="54"/>
      <c r="S256" s="54"/>
      <c r="T256" s="56"/>
      <c r="U256" s="71" t="str">
        <f>IF(PlanMegVandens[[#This Row],[Mėginių ėmimo vietos pavadinimas]]&lt;&gt;"",SUM(PlanMegVandens[[#This Row],[A]:[Rad]]),"")</f>
        <v/>
      </c>
    </row>
    <row r="257" spans="2:21" ht="18" x14ac:dyDescent="0.25">
      <c r="B257" s="73" t="str">
        <f ca="1">IF(PlanMegVandens[[#This Row],[Mėginių ėmimo vietos pavadinimas]]="","",IF(ROW()=12,1,MAX(INDIRECT("B12:B"&amp;ROW()-1))+1))</f>
        <v/>
      </c>
      <c r="C257" s="90"/>
      <c r="D257" s="89"/>
      <c r="E257" s="86"/>
      <c r="F257" s="49"/>
      <c r="G257" s="49"/>
      <c r="H257" s="49"/>
      <c r="I257" s="49"/>
      <c r="J257" s="49"/>
      <c r="K257" s="49"/>
      <c r="L257" s="49"/>
      <c r="M257" s="49"/>
      <c r="N257" s="49"/>
      <c r="O257" s="49"/>
      <c r="P257" s="49"/>
      <c r="Q257" s="51"/>
      <c r="R257" s="54"/>
      <c r="S257" s="54"/>
      <c r="T257" s="56"/>
      <c r="U257" s="71" t="str">
        <f>IF(PlanMegVandens[[#This Row],[Mėginių ėmimo vietos pavadinimas]]&lt;&gt;"",SUM(PlanMegVandens[[#This Row],[A]:[Rad]]),"")</f>
        <v/>
      </c>
    </row>
    <row r="258" spans="2:21" ht="18" x14ac:dyDescent="0.25">
      <c r="B258" s="73" t="str">
        <f ca="1">IF(PlanMegVandens[[#This Row],[Mėginių ėmimo vietos pavadinimas]]="","",IF(ROW()=12,1,MAX(INDIRECT("B12:B"&amp;ROW()-1))+1))</f>
        <v/>
      </c>
      <c r="C258" s="90"/>
      <c r="D258" s="89"/>
      <c r="E258" s="86"/>
      <c r="F258" s="49"/>
      <c r="G258" s="49"/>
      <c r="H258" s="49"/>
      <c r="I258" s="49"/>
      <c r="J258" s="49"/>
      <c r="K258" s="49"/>
      <c r="L258" s="49"/>
      <c r="M258" s="49"/>
      <c r="N258" s="49"/>
      <c r="O258" s="49"/>
      <c r="P258" s="49"/>
      <c r="Q258" s="51"/>
      <c r="R258" s="54"/>
      <c r="S258" s="54"/>
      <c r="T258" s="56"/>
      <c r="U258" s="71" t="str">
        <f>IF(PlanMegVandens[[#This Row],[Mėginių ėmimo vietos pavadinimas]]&lt;&gt;"",SUM(PlanMegVandens[[#This Row],[A]:[Rad]]),"")</f>
        <v/>
      </c>
    </row>
    <row r="259" spans="2:21" ht="18" x14ac:dyDescent="0.25">
      <c r="B259" s="73" t="str">
        <f ca="1">IF(PlanMegVandens[[#This Row],[Mėginių ėmimo vietos pavadinimas]]="","",IF(ROW()=12,1,MAX(INDIRECT("B12:B"&amp;ROW()-1))+1))</f>
        <v/>
      </c>
      <c r="C259" s="90"/>
      <c r="D259" s="89"/>
      <c r="E259" s="86"/>
      <c r="F259" s="49"/>
      <c r="G259" s="49"/>
      <c r="H259" s="49"/>
      <c r="I259" s="49"/>
      <c r="J259" s="49"/>
      <c r="K259" s="49"/>
      <c r="L259" s="49"/>
      <c r="M259" s="49"/>
      <c r="N259" s="49"/>
      <c r="O259" s="49"/>
      <c r="P259" s="49"/>
      <c r="Q259" s="51"/>
      <c r="R259" s="54"/>
      <c r="S259" s="54"/>
      <c r="T259" s="56"/>
      <c r="U259" s="71" t="str">
        <f>IF(PlanMegVandens[[#This Row],[Mėginių ėmimo vietos pavadinimas]]&lt;&gt;"",SUM(PlanMegVandens[[#This Row],[A]:[Rad]]),"")</f>
        <v/>
      </c>
    </row>
    <row r="260" spans="2:21" ht="18" x14ac:dyDescent="0.25">
      <c r="B260" s="73" t="str">
        <f ca="1">IF(PlanMegVandens[[#This Row],[Mėginių ėmimo vietos pavadinimas]]="","",IF(ROW()=12,1,MAX(INDIRECT("B12:B"&amp;ROW()-1))+1))</f>
        <v/>
      </c>
      <c r="C260" s="90"/>
      <c r="D260" s="89"/>
      <c r="E260" s="86"/>
      <c r="F260" s="49"/>
      <c r="G260" s="49"/>
      <c r="H260" s="49"/>
      <c r="I260" s="49"/>
      <c r="J260" s="49"/>
      <c r="K260" s="49"/>
      <c r="L260" s="49"/>
      <c r="M260" s="49"/>
      <c r="N260" s="49"/>
      <c r="O260" s="49"/>
      <c r="P260" s="49"/>
      <c r="Q260" s="51"/>
      <c r="R260" s="54"/>
      <c r="S260" s="54"/>
      <c r="T260" s="56"/>
      <c r="U260" s="71" t="str">
        <f>IF(PlanMegVandens[[#This Row],[Mėginių ėmimo vietos pavadinimas]]&lt;&gt;"",SUM(PlanMegVandens[[#This Row],[A]:[Rad]]),"")</f>
        <v/>
      </c>
    </row>
    <row r="261" spans="2:21" ht="18" x14ac:dyDescent="0.25">
      <c r="B261" s="73" t="str">
        <f ca="1">IF(PlanMegVandens[[#This Row],[Mėginių ėmimo vietos pavadinimas]]="","",IF(ROW()=12,1,MAX(INDIRECT("B12:B"&amp;ROW()-1))+1))</f>
        <v/>
      </c>
      <c r="C261" s="90"/>
      <c r="D261" s="89"/>
      <c r="E261" s="86"/>
      <c r="F261" s="49"/>
      <c r="G261" s="49"/>
      <c r="H261" s="49"/>
      <c r="I261" s="49"/>
      <c r="J261" s="49"/>
      <c r="K261" s="49"/>
      <c r="L261" s="49"/>
      <c r="M261" s="49"/>
      <c r="N261" s="49"/>
      <c r="O261" s="49"/>
      <c r="P261" s="49"/>
      <c r="Q261" s="51"/>
      <c r="R261" s="54"/>
      <c r="S261" s="54"/>
      <c r="T261" s="56"/>
      <c r="U261" s="71" t="str">
        <f>IF(PlanMegVandens[[#This Row],[Mėginių ėmimo vietos pavadinimas]]&lt;&gt;"",SUM(PlanMegVandens[[#This Row],[A]:[Rad]]),"")</f>
        <v/>
      </c>
    </row>
    <row r="262" spans="2:21" ht="18" x14ac:dyDescent="0.25">
      <c r="B262" s="73" t="str">
        <f ca="1">IF(PlanMegVandens[[#This Row],[Mėginių ėmimo vietos pavadinimas]]="","",IF(ROW()=12,1,MAX(INDIRECT("B12:B"&amp;ROW()-1))+1))</f>
        <v/>
      </c>
      <c r="C262" s="90"/>
      <c r="D262" s="89"/>
      <c r="E262" s="86"/>
      <c r="F262" s="49"/>
      <c r="G262" s="49"/>
      <c r="H262" s="49"/>
      <c r="I262" s="49"/>
      <c r="J262" s="49"/>
      <c r="K262" s="49"/>
      <c r="L262" s="49"/>
      <c r="M262" s="49"/>
      <c r="N262" s="49"/>
      <c r="O262" s="49"/>
      <c r="P262" s="49"/>
      <c r="Q262" s="51"/>
      <c r="R262" s="54"/>
      <c r="S262" s="54"/>
      <c r="T262" s="56"/>
      <c r="U262" s="71" t="str">
        <f>IF(PlanMegVandens[[#This Row],[Mėginių ėmimo vietos pavadinimas]]&lt;&gt;"",SUM(PlanMegVandens[[#This Row],[A]:[Rad]]),"")</f>
        <v/>
      </c>
    </row>
    <row r="263" spans="2:21" ht="18" x14ac:dyDescent="0.25">
      <c r="B263" s="73" t="str">
        <f ca="1">IF(PlanMegVandens[[#This Row],[Mėginių ėmimo vietos pavadinimas]]="","",IF(ROW()=12,1,MAX(INDIRECT("B12:B"&amp;ROW()-1))+1))</f>
        <v/>
      </c>
      <c r="C263" s="90"/>
      <c r="D263" s="89"/>
      <c r="E263" s="86"/>
      <c r="F263" s="49"/>
      <c r="G263" s="49"/>
      <c r="H263" s="49"/>
      <c r="I263" s="49"/>
      <c r="J263" s="49"/>
      <c r="K263" s="49"/>
      <c r="L263" s="49"/>
      <c r="M263" s="49"/>
      <c r="N263" s="49"/>
      <c r="O263" s="49"/>
      <c r="P263" s="49"/>
      <c r="Q263" s="51"/>
      <c r="R263" s="54"/>
      <c r="S263" s="54"/>
      <c r="T263" s="56"/>
      <c r="U263" s="71" t="str">
        <f>IF(PlanMegVandens[[#This Row],[Mėginių ėmimo vietos pavadinimas]]&lt;&gt;"",SUM(PlanMegVandens[[#This Row],[A]:[Rad]]),"")</f>
        <v/>
      </c>
    </row>
    <row r="264" spans="2:21" ht="18" x14ac:dyDescent="0.25">
      <c r="B264" s="73" t="str">
        <f ca="1">IF(PlanMegVandens[[#This Row],[Mėginių ėmimo vietos pavadinimas]]="","",IF(ROW()=12,1,MAX(INDIRECT("B12:B"&amp;ROW()-1))+1))</f>
        <v/>
      </c>
      <c r="C264" s="90"/>
      <c r="D264" s="89"/>
      <c r="E264" s="86"/>
      <c r="F264" s="49"/>
      <c r="G264" s="49"/>
      <c r="H264" s="49"/>
      <c r="I264" s="49"/>
      <c r="J264" s="49"/>
      <c r="K264" s="49"/>
      <c r="L264" s="49"/>
      <c r="M264" s="49"/>
      <c r="N264" s="49"/>
      <c r="O264" s="49"/>
      <c r="P264" s="49"/>
      <c r="Q264" s="51"/>
      <c r="R264" s="54"/>
      <c r="S264" s="54"/>
      <c r="T264" s="56"/>
      <c r="U264" s="71" t="str">
        <f>IF(PlanMegVandens[[#This Row],[Mėginių ėmimo vietos pavadinimas]]&lt;&gt;"",SUM(PlanMegVandens[[#This Row],[A]:[Rad]]),"")</f>
        <v/>
      </c>
    </row>
    <row r="265" spans="2:21" ht="18" x14ac:dyDescent="0.25">
      <c r="B265" s="73" t="str">
        <f ca="1">IF(PlanMegVandens[[#This Row],[Mėginių ėmimo vietos pavadinimas]]="","",IF(ROW()=12,1,MAX(INDIRECT("B12:B"&amp;ROW()-1))+1))</f>
        <v/>
      </c>
      <c r="C265" s="90"/>
      <c r="D265" s="89"/>
      <c r="E265" s="86"/>
      <c r="F265" s="49"/>
      <c r="G265" s="49"/>
      <c r="H265" s="49"/>
      <c r="I265" s="49"/>
      <c r="J265" s="49"/>
      <c r="K265" s="49"/>
      <c r="L265" s="49"/>
      <c r="M265" s="49"/>
      <c r="N265" s="49"/>
      <c r="O265" s="49"/>
      <c r="P265" s="49"/>
      <c r="Q265" s="51"/>
      <c r="R265" s="54"/>
      <c r="S265" s="54"/>
      <c r="T265" s="56"/>
      <c r="U265" s="71" t="str">
        <f>IF(PlanMegVandens[[#This Row],[Mėginių ėmimo vietos pavadinimas]]&lt;&gt;"",SUM(PlanMegVandens[[#This Row],[A]:[Rad]]),"")</f>
        <v/>
      </c>
    </row>
    <row r="266" spans="2:21" ht="18" x14ac:dyDescent="0.25">
      <c r="B266" s="73" t="str">
        <f ca="1">IF(PlanMegVandens[[#This Row],[Mėginių ėmimo vietos pavadinimas]]="","",IF(ROW()=12,1,MAX(INDIRECT("B12:B"&amp;ROW()-1))+1))</f>
        <v/>
      </c>
      <c r="C266" s="90"/>
      <c r="D266" s="89"/>
      <c r="E266" s="86"/>
      <c r="F266" s="49"/>
      <c r="G266" s="49"/>
      <c r="H266" s="49"/>
      <c r="I266" s="49"/>
      <c r="J266" s="49"/>
      <c r="K266" s="49"/>
      <c r="L266" s="49"/>
      <c r="M266" s="49"/>
      <c r="N266" s="49"/>
      <c r="O266" s="49"/>
      <c r="P266" s="49"/>
      <c r="Q266" s="51"/>
      <c r="R266" s="54"/>
      <c r="S266" s="54"/>
      <c r="T266" s="56"/>
      <c r="U266" s="71" t="str">
        <f>IF(PlanMegVandens[[#This Row],[Mėginių ėmimo vietos pavadinimas]]&lt;&gt;"",SUM(PlanMegVandens[[#This Row],[A]:[Rad]]),"")</f>
        <v/>
      </c>
    </row>
    <row r="267" spans="2:21" ht="18" x14ac:dyDescent="0.25">
      <c r="B267" s="73" t="str">
        <f ca="1">IF(PlanMegVandens[[#This Row],[Mėginių ėmimo vietos pavadinimas]]="","",IF(ROW()=12,1,MAX(INDIRECT("B12:B"&amp;ROW()-1))+1))</f>
        <v/>
      </c>
      <c r="C267" s="90"/>
      <c r="D267" s="89"/>
      <c r="E267" s="86"/>
      <c r="F267" s="49"/>
      <c r="G267" s="49"/>
      <c r="H267" s="49"/>
      <c r="I267" s="49"/>
      <c r="J267" s="49"/>
      <c r="K267" s="49"/>
      <c r="L267" s="49"/>
      <c r="M267" s="49"/>
      <c r="N267" s="49"/>
      <c r="O267" s="49"/>
      <c r="P267" s="49"/>
      <c r="Q267" s="51"/>
      <c r="R267" s="54"/>
      <c r="S267" s="54"/>
      <c r="T267" s="56"/>
      <c r="U267" s="71" t="str">
        <f>IF(PlanMegVandens[[#This Row],[Mėginių ėmimo vietos pavadinimas]]&lt;&gt;"",SUM(PlanMegVandens[[#This Row],[A]:[Rad]]),"")</f>
        <v/>
      </c>
    </row>
    <row r="268" spans="2:21" ht="18" x14ac:dyDescent="0.25">
      <c r="B268" s="73" t="str">
        <f ca="1">IF(PlanMegVandens[[#This Row],[Mėginių ėmimo vietos pavadinimas]]="","",IF(ROW()=12,1,MAX(INDIRECT("B12:B"&amp;ROW()-1))+1))</f>
        <v/>
      </c>
      <c r="C268" s="90"/>
      <c r="D268" s="89"/>
      <c r="E268" s="86"/>
      <c r="F268" s="49"/>
      <c r="G268" s="49"/>
      <c r="H268" s="49"/>
      <c r="I268" s="49"/>
      <c r="J268" s="49"/>
      <c r="K268" s="49"/>
      <c r="L268" s="49"/>
      <c r="M268" s="49"/>
      <c r="N268" s="49"/>
      <c r="O268" s="49"/>
      <c r="P268" s="49"/>
      <c r="Q268" s="51"/>
      <c r="R268" s="54"/>
      <c r="S268" s="54"/>
      <c r="T268" s="56"/>
      <c r="U268" s="71" t="str">
        <f>IF(PlanMegVandens[[#This Row],[Mėginių ėmimo vietos pavadinimas]]&lt;&gt;"",SUM(PlanMegVandens[[#This Row],[A]:[Rad]]),"")</f>
        <v/>
      </c>
    </row>
    <row r="269" spans="2:21" ht="18" x14ac:dyDescent="0.25">
      <c r="B269" s="73" t="str">
        <f ca="1">IF(PlanMegVandens[[#This Row],[Mėginių ėmimo vietos pavadinimas]]="","",IF(ROW()=12,1,MAX(INDIRECT("B12:B"&amp;ROW()-1))+1))</f>
        <v/>
      </c>
      <c r="C269" s="90"/>
      <c r="D269" s="89"/>
      <c r="E269" s="86"/>
      <c r="F269" s="49"/>
      <c r="G269" s="49"/>
      <c r="H269" s="49"/>
      <c r="I269" s="49"/>
      <c r="J269" s="49"/>
      <c r="K269" s="49"/>
      <c r="L269" s="49"/>
      <c r="M269" s="49"/>
      <c r="N269" s="49"/>
      <c r="O269" s="49"/>
      <c r="P269" s="49"/>
      <c r="Q269" s="51"/>
      <c r="R269" s="54"/>
      <c r="S269" s="54"/>
      <c r="T269" s="56"/>
      <c r="U269" s="71" t="str">
        <f>IF(PlanMegVandens[[#This Row],[Mėginių ėmimo vietos pavadinimas]]&lt;&gt;"",SUM(PlanMegVandens[[#This Row],[A]:[Rad]]),"")</f>
        <v/>
      </c>
    </row>
    <row r="270" spans="2:21" ht="18" x14ac:dyDescent="0.25">
      <c r="B270" s="73" t="str">
        <f ca="1">IF(PlanMegVandens[[#This Row],[Mėginių ėmimo vietos pavadinimas]]="","",IF(ROW()=12,1,MAX(INDIRECT("B12:B"&amp;ROW()-1))+1))</f>
        <v/>
      </c>
      <c r="C270" s="90"/>
      <c r="D270" s="89"/>
      <c r="E270" s="86"/>
      <c r="F270" s="49"/>
      <c r="G270" s="49"/>
      <c r="H270" s="49"/>
      <c r="I270" s="49"/>
      <c r="J270" s="49"/>
      <c r="K270" s="49"/>
      <c r="L270" s="49"/>
      <c r="M270" s="49"/>
      <c r="N270" s="49"/>
      <c r="O270" s="49"/>
      <c r="P270" s="49"/>
      <c r="Q270" s="51"/>
      <c r="R270" s="54"/>
      <c r="S270" s="54"/>
      <c r="T270" s="56"/>
      <c r="U270" s="71" t="str">
        <f>IF(PlanMegVandens[[#This Row],[Mėginių ėmimo vietos pavadinimas]]&lt;&gt;"",SUM(PlanMegVandens[[#This Row],[A]:[Rad]]),"")</f>
        <v/>
      </c>
    </row>
    <row r="271" spans="2:21" ht="18" x14ac:dyDescent="0.25">
      <c r="B271" s="73" t="str">
        <f ca="1">IF(PlanMegVandens[[#This Row],[Mėginių ėmimo vietos pavadinimas]]="","",IF(ROW()=12,1,MAX(INDIRECT("B12:B"&amp;ROW()-1))+1))</f>
        <v/>
      </c>
      <c r="C271" s="90"/>
      <c r="D271" s="89"/>
      <c r="E271" s="86"/>
      <c r="F271" s="49"/>
      <c r="G271" s="49"/>
      <c r="H271" s="49"/>
      <c r="I271" s="49"/>
      <c r="J271" s="49"/>
      <c r="K271" s="49"/>
      <c r="L271" s="49"/>
      <c r="M271" s="49"/>
      <c r="N271" s="49"/>
      <c r="O271" s="49"/>
      <c r="P271" s="49"/>
      <c r="Q271" s="51"/>
      <c r="R271" s="54"/>
      <c r="S271" s="54"/>
      <c r="T271" s="56"/>
      <c r="U271" s="71" t="str">
        <f>IF(PlanMegVandens[[#This Row],[Mėginių ėmimo vietos pavadinimas]]&lt;&gt;"",SUM(PlanMegVandens[[#This Row],[A]:[Rad]]),"")</f>
        <v/>
      </c>
    </row>
    <row r="272" spans="2:21" ht="18" x14ac:dyDescent="0.25">
      <c r="B272" s="73" t="str">
        <f ca="1">IF(PlanMegVandens[[#This Row],[Mėginių ėmimo vietos pavadinimas]]="","",IF(ROW()=12,1,MAX(INDIRECT("B12:B"&amp;ROW()-1))+1))</f>
        <v/>
      </c>
      <c r="C272" s="90"/>
      <c r="D272" s="89"/>
      <c r="E272" s="86"/>
      <c r="F272" s="49"/>
      <c r="G272" s="49"/>
      <c r="H272" s="49"/>
      <c r="I272" s="49"/>
      <c r="J272" s="49"/>
      <c r="K272" s="49"/>
      <c r="L272" s="49"/>
      <c r="M272" s="49"/>
      <c r="N272" s="49"/>
      <c r="O272" s="49"/>
      <c r="P272" s="49"/>
      <c r="Q272" s="51"/>
      <c r="R272" s="54"/>
      <c r="S272" s="54"/>
      <c r="T272" s="56"/>
      <c r="U272" s="71" t="str">
        <f>IF(PlanMegVandens[[#This Row],[Mėginių ėmimo vietos pavadinimas]]&lt;&gt;"",SUM(PlanMegVandens[[#This Row],[A]:[Rad]]),"")</f>
        <v/>
      </c>
    </row>
    <row r="273" spans="2:21" ht="18" x14ac:dyDescent="0.25">
      <c r="B273" s="73" t="str">
        <f ca="1">IF(PlanMegVandens[[#This Row],[Mėginių ėmimo vietos pavadinimas]]="","",IF(ROW()=12,1,MAX(INDIRECT("B12:B"&amp;ROW()-1))+1))</f>
        <v/>
      </c>
      <c r="C273" s="90"/>
      <c r="D273" s="89"/>
      <c r="E273" s="86"/>
      <c r="F273" s="49"/>
      <c r="G273" s="49"/>
      <c r="H273" s="49"/>
      <c r="I273" s="49"/>
      <c r="J273" s="49"/>
      <c r="K273" s="49"/>
      <c r="L273" s="49"/>
      <c r="M273" s="49"/>
      <c r="N273" s="49"/>
      <c r="O273" s="49"/>
      <c r="P273" s="49"/>
      <c r="Q273" s="51"/>
      <c r="R273" s="54"/>
      <c r="S273" s="54"/>
      <c r="T273" s="56"/>
      <c r="U273" s="71" t="str">
        <f>IF(PlanMegVandens[[#This Row],[Mėginių ėmimo vietos pavadinimas]]&lt;&gt;"",SUM(PlanMegVandens[[#This Row],[A]:[Rad]]),"")</f>
        <v/>
      </c>
    </row>
    <row r="274" spans="2:21" ht="18" x14ac:dyDescent="0.25">
      <c r="B274" s="73" t="str">
        <f ca="1">IF(PlanMegVandens[[#This Row],[Mėginių ėmimo vietos pavadinimas]]="","",IF(ROW()=12,1,MAX(INDIRECT("B12:B"&amp;ROW()-1))+1))</f>
        <v/>
      </c>
      <c r="C274" s="90"/>
      <c r="D274" s="89"/>
      <c r="E274" s="86"/>
      <c r="F274" s="49"/>
      <c r="G274" s="49"/>
      <c r="H274" s="49"/>
      <c r="I274" s="49"/>
      <c r="J274" s="49"/>
      <c r="K274" s="49"/>
      <c r="L274" s="49"/>
      <c r="M274" s="49"/>
      <c r="N274" s="49"/>
      <c r="O274" s="49"/>
      <c r="P274" s="49"/>
      <c r="Q274" s="51"/>
      <c r="R274" s="54"/>
      <c r="S274" s="54"/>
      <c r="T274" s="56"/>
      <c r="U274" s="71" t="str">
        <f>IF(PlanMegVandens[[#This Row],[Mėginių ėmimo vietos pavadinimas]]&lt;&gt;"",SUM(PlanMegVandens[[#This Row],[A]:[Rad]]),"")</f>
        <v/>
      </c>
    </row>
    <row r="275" spans="2:21" ht="18" x14ac:dyDescent="0.25">
      <c r="B275" s="73" t="str">
        <f ca="1">IF(PlanMegVandens[[#This Row],[Mėginių ėmimo vietos pavadinimas]]="","",IF(ROW()=12,1,MAX(INDIRECT("B12:B"&amp;ROW()-1))+1))</f>
        <v/>
      </c>
      <c r="C275" s="90"/>
      <c r="D275" s="89"/>
      <c r="E275" s="86"/>
      <c r="F275" s="49"/>
      <c r="G275" s="49"/>
      <c r="H275" s="49"/>
      <c r="I275" s="49"/>
      <c r="J275" s="49"/>
      <c r="K275" s="49"/>
      <c r="L275" s="49"/>
      <c r="M275" s="49"/>
      <c r="N275" s="49"/>
      <c r="O275" s="49"/>
      <c r="P275" s="49"/>
      <c r="Q275" s="51"/>
      <c r="R275" s="54"/>
      <c r="S275" s="54"/>
      <c r="T275" s="56"/>
      <c r="U275" s="71" t="str">
        <f>IF(PlanMegVandens[[#This Row],[Mėginių ėmimo vietos pavadinimas]]&lt;&gt;"",SUM(PlanMegVandens[[#This Row],[A]:[Rad]]),"")</f>
        <v/>
      </c>
    </row>
    <row r="276" spans="2:21" ht="18" x14ac:dyDescent="0.25">
      <c r="B276" s="73" t="str">
        <f ca="1">IF(PlanMegVandens[[#This Row],[Mėginių ėmimo vietos pavadinimas]]="","",IF(ROW()=12,1,MAX(INDIRECT("B12:B"&amp;ROW()-1))+1))</f>
        <v/>
      </c>
      <c r="C276" s="90"/>
      <c r="D276" s="89"/>
      <c r="E276" s="86"/>
      <c r="F276" s="49"/>
      <c r="G276" s="49"/>
      <c r="H276" s="49"/>
      <c r="I276" s="49"/>
      <c r="J276" s="49"/>
      <c r="K276" s="49"/>
      <c r="L276" s="49"/>
      <c r="M276" s="49"/>
      <c r="N276" s="49"/>
      <c r="O276" s="49"/>
      <c r="P276" s="49"/>
      <c r="Q276" s="51"/>
      <c r="R276" s="54"/>
      <c r="S276" s="54"/>
      <c r="T276" s="56"/>
      <c r="U276" s="71" t="str">
        <f>IF(PlanMegVandens[[#This Row],[Mėginių ėmimo vietos pavadinimas]]&lt;&gt;"",SUM(PlanMegVandens[[#This Row],[A]:[Rad]]),"")</f>
        <v/>
      </c>
    </row>
    <row r="277" spans="2:21" ht="18" x14ac:dyDescent="0.25">
      <c r="B277" s="73" t="str">
        <f ca="1">IF(PlanMegVandens[[#This Row],[Mėginių ėmimo vietos pavadinimas]]="","",IF(ROW()=12,1,MAX(INDIRECT("B12:B"&amp;ROW()-1))+1))</f>
        <v/>
      </c>
      <c r="C277" s="90"/>
      <c r="D277" s="89"/>
      <c r="E277" s="86"/>
      <c r="F277" s="49"/>
      <c r="G277" s="49"/>
      <c r="H277" s="49"/>
      <c r="I277" s="49"/>
      <c r="J277" s="49"/>
      <c r="K277" s="49"/>
      <c r="L277" s="49"/>
      <c r="M277" s="49"/>
      <c r="N277" s="49"/>
      <c r="O277" s="49"/>
      <c r="P277" s="49"/>
      <c r="Q277" s="51"/>
      <c r="R277" s="54"/>
      <c r="S277" s="54"/>
      <c r="T277" s="56"/>
      <c r="U277" s="71" t="str">
        <f>IF(PlanMegVandens[[#This Row],[Mėginių ėmimo vietos pavadinimas]]&lt;&gt;"",SUM(PlanMegVandens[[#This Row],[A]:[Rad]]),"")</f>
        <v/>
      </c>
    </row>
    <row r="278" spans="2:21" ht="18" x14ac:dyDescent="0.25">
      <c r="B278" s="73" t="str">
        <f ca="1">IF(PlanMegVandens[[#This Row],[Mėginių ėmimo vietos pavadinimas]]="","",IF(ROW()=12,1,MAX(INDIRECT("B12:B"&amp;ROW()-1))+1))</f>
        <v/>
      </c>
      <c r="C278" s="90"/>
      <c r="D278" s="89"/>
      <c r="E278" s="86"/>
      <c r="F278" s="49"/>
      <c r="G278" s="49"/>
      <c r="H278" s="49"/>
      <c r="I278" s="49"/>
      <c r="J278" s="49"/>
      <c r="K278" s="49"/>
      <c r="L278" s="49"/>
      <c r="M278" s="49"/>
      <c r="N278" s="49"/>
      <c r="O278" s="49"/>
      <c r="P278" s="49"/>
      <c r="Q278" s="51"/>
      <c r="R278" s="54"/>
      <c r="S278" s="54"/>
      <c r="T278" s="56"/>
      <c r="U278" s="71" t="str">
        <f>IF(PlanMegVandens[[#This Row],[Mėginių ėmimo vietos pavadinimas]]&lt;&gt;"",SUM(PlanMegVandens[[#This Row],[A]:[Rad]]),"")</f>
        <v/>
      </c>
    </row>
    <row r="279" spans="2:21" ht="18" x14ac:dyDescent="0.25">
      <c r="B279" s="73" t="str">
        <f ca="1">IF(PlanMegVandens[[#This Row],[Mėginių ėmimo vietos pavadinimas]]="","",IF(ROW()=12,1,MAX(INDIRECT("B12:B"&amp;ROW()-1))+1))</f>
        <v/>
      </c>
      <c r="C279" s="90"/>
      <c r="D279" s="89"/>
      <c r="E279" s="86"/>
      <c r="F279" s="49"/>
      <c r="G279" s="49"/>
      <c r="H279" s="49"/>
      <c r="I279" s="49"/>
      <c r="J279" s="49"/>
      <c r="K279" s="49"/>
      <c r="L279" s="49"/>
      <c r="M279" s="49"/>
      <c r="N279" s="49"/>
      <c r="O279" s="49"/>
      <c r="P279" s="49"/>
      <c r="Q279" s="51"/>
      <c r="R279" s="54"/>
      <c r="S279" s="54"/>
      <c r="T279" s="56"/>
      <c r="U279" s="71" t="str">
        <f>IF(PlanMegVandens[[#This Row],[Mėginių ėmimo vietos pavadinimas]]&lt;&gt;"",SUM(PlanMegVandens[[#This Row],[A]:[Rad]]),"")</f>
        <v/>
      </c>
    </row>
    <row r="280" spans="2:21" ht="18" x14ac:dyDescent="0.25">
      <c r="B280" s="73" t="str">
        <f ca="1">IF(PlanMegVandens[[#This Row],[Mėginių ėmimo vietos pavadinimas]]="","",IF(ROW()=12,1,MAX(INDIRECT("B12:B"&amp;ROW()-1))+1))</f>
        <v/>
      </c>
      <c r="C280" s="90"/>
      <c r="D280" s="89"/>
      <c r="E280" s="86"/>
      <c r="F280" s="49"/>
      <c r="G280" s="49"/>
      <c r="H280" s="49"/>
      <c r="I280" s="49"/>
      <c r="J280" s="49"/>
      <c r="K280" s="49"/>
      <c r="L280" s="49"/>
      <c r="M280" s="49"/>
      <c r="N280" s="49"/>
      <c r="O280" s="49"/>
      <c r="P280" s="49"/>
      <c r="Q280" s="51"/>
      <c r="R280" s="54"/>
      <c r="S280" s="54"/>
      <c r="T280" s="56"/>
      <c r="U280" s="71" t="str">
        <f>IF(PlanMegVandens[[#This Row],[Mėginių ėmimo vietos pavadinimas]]&lt;&gt;"",SUM(PlanMegVandens[[#This Row],[A]:[Rad]]),"")</f>
        <v/>
      </c>
    </row>
    <row r="281" spans="2:21" ht="18" x14ac:dyDescent="0.25">
      <c r="B281" s="73" t="str">
        <f ca="1">IF(PlanMegVandens[[#This Row],[Mėginių ėmimo vietos pavadinimas]]="","",IF(ROW()=12,1,MAX(INDIRECT("B12:B"&amp;ROW()-1))+1))</f>
        <v/>
      </c>
      <c r="C281" s="90"/>
      <c r="D281" s="89"/>
      <c r="E281" s="86"/>
      <c r="F281" s="49"/>
      <c r="G281" s="49"/>
      <c r="H281" s="49"/>
      <c r="I281" s="49"/>
      <c r="J281" s="49"/>
      <c r="K281" s="49"/>
      <c r="L281" s="49"/>
      <c r="M281" s="49"/>
      <c r="N281" s="49"/>
      <c r="O281" s="49"/>
      <c r="P281" s="49"/>
      <c r="Q281" s="51"/>
      <c r="R281" s="54"/>
      <c r="S281" s="54"/>
      <c r="T281" s="56"/>
      <c r="U281" s="71" t="str">
        <f>IF(PlanMegVandens[[#This Row],[Mėginių ėmimo vietos pavadinimas]]&lt;&gt;"",SUM(PlanMegVandens[[#This Row],[A]:[Rad]]),"")</f>
        <v/>
      </c>
    </row>
    <row r="282" spans="2:21" ht="18" x14ac:dyDescent="0.25">
      <c r="B282" s="73" t="str">
        <f ca="1">IF(PlanMegVandens[[#This Row],[Mėginių ėmimo vietos pavadinimas]]="","",IF(ROW()=12,1,MAX(INDIRECT("B12:B"&amp;ROW()-1))+1))</f>
        <v/>
      </c>
      <c r="C282" s="90"/>
      <c r="D282" s="89"/>
      <c r="E282" s="86"/>
      <c r="F282" s="49"/>
      <c r="G282" s="49"/>
      <c r="H282" s="49"/>
      <c r="I282" s="49"/>
      <c r="J282" s="49"/>
      <c r="K282" s="49"/>
      <c r="L282" s="49"/>
      <c r="M282" s="49"/>
      <c r="N282" s="49"/>
      <c r="O282" s="49"/>
      <c r="P282" s="49"/>
      <c r="Q282" s="51"/>
      <c r="R282" s="54"/>
      <c r="S282" s="54"/>
      <c r="T282" s="56"/>
      <c r="U282" s="71" t="str">
        <f>IF(PlanMegVandens[[#This Row],[Mėginių ėmimo vietos pavadinimas]]&lt;&gt;"",SUM(PlanMegVandens[[#This Row],[A]:[Rad]]),"")</f>
        <v/>
      </c>
    </row>
    <row r="283" spans="2:21" ht="18" x14ac:dyDescent="0.25">
      <c r="B283" s="73" t="str">
        <f ca="1">IF(PlanMegVandens[[#This Row],[Mėginių ėmimo vietos pavadinimas]]="","",IF(ROW()=12,1,MAX(INDIRECT("B12:B"&amp;ROW()-1))+1))</f>
        <v/>
      </c>
      <c r="C283" s="90"/>
      <c r="D283" s="89"/>
      <c r="E283" s="86"/>
      <c r="F283" s="49"/>
      <c r="G283" s="49"/>
      <c r="H283" s="49"/>
      <c r="I283" s="49"/>
      <c r="J283" s="49"/>
      <c r="K283" s="49"/>
      <c r="L283" s="49"/>
      <c r="M283" s="49"/>
      <c r="N283" s="49"/>
      <c r="O283" s="49"/>
      <c r="P283" s="49"/>
      <c r="Q283" s="51"/>
      <c r="R283" s="54"/>
      <c r="S283" s="54"/>
      <c r="T283" s="56"/>
      <c r="U283" s="71" t="str">
        <f>IF(PlanMegVandens[[#This Row],[Mėginių ėmimo vietos pavadinimas]]&lt;&gt;"",SUM(PlanMegVandens[[#This Row],[A]:[Rad]]),"")</f>
        <v/>
      </c>
    </row>
    <row r="284" spans="2:21" ht="18" x14ac:dyDescent="0.25">
      <c r="B284" s="73" t="str">
        <f ca="1">IF(PlanMegVandens[[#This Row],[Mėginių ėmimo vietos pavadinimas]]="","",IF(ROW()=12,1,MAX(INDIRECT("B12:B"&amp;ROW()-1))+1))</f>
        <v/>
      </c>
      <c r="C284" s="90"/>
      <c r="D284" s="89"/>
      <c r="E284" s="86"/>
      <c r="F284" s="49"/>
      <c r="G284" s="49"/>
      <c r="H284" s="49"/>
      <c r="I284" s="49"/>
      <c r="J284" s="49"/>
      <c r="K284" s="49"/>
      <c r="L284" s="49"/>
      <c r="M284" s="49"/>
      <c r="N284" s="49"/>
      <c r="O284" s="49"/>
      <c r="P284" s="49"/>
      <c r="Q284" s="51"/>
      <c r="R284" s="54"/>
      <c r="S284" s="54"/>
      <c r="T284" s="56"/>
      <c r="U284" s="71" t="str">
        <f>IF(PlanMegVandens[[#This Row],[Mėginių ėmimo vietos pavadinimas]]&lt;&gt;"",SUM(PlanMegVandens[[#This Row],[A]:[Rad]]),"")</f>
        <v/>
      </c>
    </row>
    <row r="285" spans="2:21" ht="18" x14ac:dyDescent="0.25">
      <c r="B285" s="73" t="str">
        <f ca="1">IF(PlanMegVandens[[#This Row],[Mėginių ėmimo vietos pavadinimas]]="","",IF(ROW()=12,1,MAX(INDIRECT("B12:B"&amp;ROW()-1))+1))</f>
        <v/>
      </c>
      <c r="C285" s="90"/>
      <c r="D285" s="89"/>
      <c r="E285" s="86"/>
      <c r="F285" s="49"/>
      <c r="G285" s="49"/>
      <c r="H285" s="49"/>
      <c r="I285" s="49"/>
      <c r="J285" s="49"/>
      <c r="K285" s="49"/>
      <c r="L285" s="49"/>
      <c r="M285" s="49"/>
      <c r="N285" s="49"/>
      <c r="O285" s="49"/>
      <c r="P285" s="49"/>
      <c r="Q285" s="51"/>
      <c r="R285" s="54"/>
      <c r="S285" s="54"/>
      <c r="T285" s="56"/>
      <c r="U285" s="71" t="str">
        <f>IF(PlanMegVandens[[#This Row],[Mėginių ėmimo vietos pavadinimas]]&lt;&gt;"",SUM(PlanMegVandens[[#This Row],[A]:[Rad]]),"")</f>
        <v/>
      </c>
    </row>
    <row r="286" spans="2:21" ht="18" x14ac:dyDescent="0.25">
      <c r="B286" s="73" t="str">
        <f ca="1">IF(PlanMegVandens[[#This Row],[Mėginių ėmimo vietos pavadinimas]]="","",IF(ROW()=12,1,MAX(INDIRECT("B12:B"&amp;ROW()-1))+1))</f>
        <v/>
      </c>
      <c r="C286" s="90"/>
      <c r="D286" s="89"/>
      <c r="E286" s="86"/>
      <c r="F286" s="49"/>
      <c r="G286" s="49"/>
      <c r="H286" s="49"/>
      <c r="I286" s="49"/>
      <c r="J286" s="49"/>
      <c r="K286" s="49"/>
      <c r="L286" s="49"/>
      <c r="M286" s="49"/>
      <c r="N286" s="49"/>
      <c r="O286" s="49"/>
      <c r="P286" s="49"/>
      <c r="Q286" s="51"/>
      <c r="R286" s="54"/>
      <c r="S286" s="54"/>
      <c r="T286" s="56"/>
      <c r="U286" s="71" t="str">
        <f>IF(PlanMegVandens[[#This Row],[Mėginių ėmimo vietos pavadinimas]]&lt;&gt;"",SUM(PlanMegVandens[[#This Row],[A]:[Rad]]),"")</f>
        <v/>
      </c>
    </row>
    <row r="287" spans="2:21" ht="18" x14ac:dyDescent="0.25">
      <c r="B287" s="73" t="str">
        <f ca="1">IF(PlanMegVandens[[#This Row],[Mėginių ėmimo vietos pavadinimas]]="","",IF(ROW()=12,1,MAX(INDIRECT("B12:B"&amp;ROW()-1))+1))</f>
        <v/>
      </c>
      <c r="C287" s="90"/>
      <c r="D287" s="89"/>
      <c r="E287" s="86"/>
      <c r="F287" s="49"/>
      <c r="G287" s="49"/>
      <c r="H287" s="49"/>
      <c r="I287" s="49"/>
      <c r="J287" s="49"/>
      <c r="K287" s="49"/>
      <c r="L287" s="49"/>
      <c r="M287" s="49"/>
      <c r="N287" s="49"/>
      <c r="O287" s="49"/>
      <c r="P287" s="49"/>
      <c r="Q287" s="51"/>
      <c r="R287" s="54"/>
      <c r="S287" s="54"/>
      <c r="T287" s="56"/>
      <c r="U287" s="71" t="str">
        <f>IF(PlanMegVandens[[#This Row],[Mėginių ėmimo vietos pavadinimas]]&lt;&gt;"",SUM(PlanMegVandens[[#This Row],[A]:[Rad]]),"")</f>
        <v/>
      </c>
    </row>
    <row r="288" spans="2:21" ht="18" x14ac:dyDescent="0.25">
      <c r="B288" s="73" t="str">
        <f ca="1">IF(PlanMegVandens[[#This Row],[Mėginių ėmimo vietos pavadinimas]]="","",IF(ROW()=12,1,MAX(INDIRECT("B12:B"&amp;ROW()-1))+1))</f>
        <v/>
      </c>
      <c r="C288" s="90"/>
      <c r="D288" s="89"/>
      <c r="E288" s="86"/>
      <c r="F288" s="49"/>
      <c r="G288" s="49"/>
      <c r="H288" s="49"/>
      <c r="I288" s="49"/>
      <c r="J288" s="49"/>
      <c r="K288" s="49"/>
      <c r="L288" s="49"/>
      <c r="M288" s="49"/>
      <c r="N288" s="49"/>
      <c r="O288" s="49"/>
      <c r="P288" s="49"/>
      <c r="Q288" s="51"/>
      <c r="R288" s="54"/>
      <c r="S288" s="54"/>
      <c r="T288" s="56"/>
      <c r="U288" s="71" t="str">
        <f>IF(PlanMegVandens[[#This Row],[Mėginių ėmimo vietos pavadinimas]]&lt;&gt;"",SUM(PlanMegVandens[[#This Row],[A]:[Rad]]),"")</f>
        <v/>
      </c>
    </row>
    <row r="289" spans="2:21" ht="18" x14ac:dyDescent="0.25">
      <c r="B289" s="73" t="str">
        <f ca="1">IF(PlanMegVandens[[#This Row],[Mėginių ėmimo vietos pavadinimas]]="","",IF(ROW()=12,1,MAX(INDIRECT("B12:B"&amp;ROW()-1))+1))</f>
        <v/>
      </c>
      <c r="C289" s="90"/>
      <c r="D289" s="89"/>
      <c r="E289" s="86"/>
      <c r="F289" s="49"/>
      <c r="G289" s="49"/>
      <c r="H289" s="49"/>
      <c r="I289" s="49"/>
      <c r="J289" s="49"/>
      <c r="K289" s="49"/>
      <c r="L289" s="49"/>
      <c r="M289" s="49"/>
      <c r="N289" s="49"/>
      <c r="O289" s="49"/>
      <c r="P289" s="49"/>
      <c r="Q289" s="51"/>
      <c r="R289" s="54"/>
      <c r="S289" s="54"/>
      <c r="T289" s="56"/>
      <c r="U289" s="71" t="str">
        <f>IF(PlanMegVandens[[#This Row],[Mėginių ėmimo vietos pavadinimas]]&lt;&gt;"",SUM(PlanMegVandens[[#This Row],[A]:[Rad]]),"")</f>
        <v/>
      </c>
    </row>
    <row r="290" spans="2:21" ht="18" x14ac:dyDescent="0.25">
      <c r="B290" s="73" t="str">
        <f ca="1">IF(PlanMegVandens[[#This Row],[Mėginių ėmimo vietos pavadinimas]]="","",IF(ROW()=12,1,MAX(INDIRECT("B12:B"&amp;ROW()-1))+1))</f>
        <v/>
      </c>
      <c r="C290" s="90"/>
      <c r="D290" s="89"/>
      <c r="E290" s="86"/>
      <c r="F290" s="49"/>
      <c r="G290" s="49"/>
      <c r="H290" s="49"/>
      <c r="I290" s="49"/>
      <c r="J290" s="49"/>
      <c r="K290" s="49"/>
      <c r="L290" s="49"/>
      <c r="M290" s="49"/>
      <c r="N290" s="49"/>
      <c r="O290" s="49"/>
      <c r="P290" s="49"/>
      <c r="Q290" s="51"/>
      <c r="R290" s="54"/>
      <c r="S290" s="54"/>
      <c r="T290" s="56"/>
      <c r="U290" s="71" t="str">
        <f>IF(PlanMegVandens[[#This Row],[Mėginių ėmimo vietos pavadinimas]]&lt;&gt;"",SUM(PlanMegVandens[[#This Row],[A]:[Rad]]),"")</f>
        <v/>
      </c>
    </row>
    <row r="291" spans="2:21" ht="18" x14ac:dyDescent="0.25">
      <c r="B291" s="73" t="str">
        <f ca="1">IF(PlanMegVandens[[#This Row],[Mėginių ėmimo vietos pavadinimas]]="","",IF(ROW()=12,1,MAX(INDIRECT("B12:B"&amp;ROW()-1))+1))</f>
        <v/>
      </c>
      <c r="C291" s="90"/>
      <c r="D291" s="89"/>
      <c r="E291" s="86"/>
      <c r="F291" s="49"/>
      <c r="G291" s="49"/>
      <c r="H291" s="49"/>
      <c r="I291" s="49"/>
      <c r="J291" s="49"/>
      <c r="K291" s="49"/>
      <c r="L291" s="49"/>
      <c r="M291" s="49"/>
      <c r="N291" s="49"/>
      <c r="O291" s="49"/>
      <c r="P291" s="49"/>
      <c r="Q291" s="51"/>
      <c r="R291" s="54"/>
      <c r="S291" s="54"/>
      <c r="T291" s="56"/>
      <c r="U291" s="71" t="str">
        <f>IF(PlanMegVandens[[#This Row],[Mėginių ėmimo vietos pavadinimas]]&lt;&gt;"",SUM(PlanMegVandens[[#This Row],[A]:[Rad]]),"")</f>
        <v/>
      </c>
    </row>
    <row r="292" spans="2:21" ht="18" x14ac:dyDescent="0.25">
      <c r="B292" s="73" t="str">
        <f ca="1">IF(PlanMegVandens[[#This Row],[Mėginių ėmimo vietos pavadinimas]]="","",IF(ROW()=12,1,MAX(INDIRECT("B12:B"&amp;ROW()-1))+1))</f>
        <v/>
      </c>
      <c r="C292" s="90"/>
      <c r="D292" s="89"/>
      <c r="E292" s="86"/>
      <c r="F292" s="49"/>
      <c r="G292" s="49"/>
      <c r="H292" s="49"/>
      <c r="I292" s="49"/>
      <c r="J292" s="49"/>
      <c r="K292" s="49"/>
      <c r="L292" s="49"/>
      <c r="M292" s="49"/>
      <c r="N292" s="49"/>
      <c r="O292" s="49"/>
      <c r="P292" s="49"/>
      <c r="Q292" s="51"/>
      <c r="R292" s="54"/>
      <c r="S292" s="54"/>
      <c r="T292" s="56"/>
      <c r="U292" s="71" t="str">
        <f>IF(PlanMegVandens[[#This Row],[Mėginių ėmimo vietos pavadinimas]]&lt;&gt;"",SUM(PlanMegVandens[[#This Row],[A]:[Rad]]),"")</f>
        <v/>
      </c>
    </row>
    <row r="293" spans="2:21" ht="18" x14ac:dyDescent="0.25">
      <c r="B293" s="73" t="str">
        <f ca="1">IF(PlanMegVandens[[#This Row],[Mėginių ėmimo vietos pavadinimas]]="","",IF(ROW()=12,1,MAX(INDIRECT("B12:B"&amp;ROW()-1))+1))</f>
        <v/>
      </c>
      <c r="C293" s="90"/>
      <c r="D293" s="89"/>
      <c r="E293" s="86"/>
      <c r="F293" s="49"/>
      <c r="G293" s="49"/>
      <c r="H293" s="49"/>
      <c r="I293" s="49"/>
      <c r="J293" s="49"/>
      <c r="K293" s="49"/>
      <c r="L293" s="49"/>
      <c r="M293" s="49"/>
      <c r="N293" s="49"/>
      <c r="O293" s="49"/>
      <c r="P293" s="49"/>
      <c r="Q293" s="51"/>
      <c r="R293" s="54"/>
      <c r="S293" s="54"/>
      <c r="T293" s="56"/>
      <c r="U293" s="71" t="str">
        <f>IF(PlanMegVandens[[#This Row],[Mėginių ėmimo vietos pavadinimas]]&lt;&gt;"",SUM(PlanMegVandens[[#This Row],[A]:[Rad]]),"")</f>
        <v/>
      </c>
    </row>
    <row r="294" spans="2:21" ht="18" x14ac:dyDescent="0.25">
      <c r="B294" s="73" t="str">
        <f ca="1">IF(PlanMegVandens[[#This Row],[Mėginių ėmimo vietos pavadinimas]]="","",IF(ROW()=12,1,MAX(INDIRECT("B12:B"&amp;ROW()-1))+1))</f>
        <v/>
      </c>
      <c r="C294" s="90"/>
      <c r="D294" s="89"/>
      <c r="E294" s="86"/>
      <c r="F294" s="49"/>
      <c r="G294" s="49"/>
      <c r="H294" s="49"/>
      <c r="I294" s="49"/>
      <c r="J294" s="49"/>
      <c r="K294" s="49"/>
      <c r="L294" s="49"/>
      <c r="M294" s="49"/>
      <c r="N294" s="49"/>
      <c r="O294" s="49"/>
      <c r="P294" s="49"/>
      <c r="Q294" s="51"/>
      <c r="R294" s="54"/>
      <c r="S294" s="54"/>
      <c r="T294" s="56"/>
      <c r="U294" s="71" t="str">
        <f>IF(PlanMegVandens[[#This Row],[Mėginių ėmimo vietos pavadinimas]]&lt;&gt;"",SUM(PlanMegVandens[[#This Row],[A]:[Rad]]),"")</f>
        <v/>
      </c>
    </row>
    <row r="295" spans="2:21" ht="18" x14ac:dyDescent="0.25">
      <c r="B295" s="73" t="str">
        <f ca="1">IF(PlanMegVandens[[#This Row],[Mėginių ėmimo vietos pavadinimas]]="","",IF(ROW()=12,1,MAX(INDIRECT("B12:B"&amp;ROW()-1))+1))</f>
        <v/>
      </c>
      <c r="C295" s="90"/>
      <c r="D295" s="89"/>
      <c r="E295" s="86"/>
      <c r="F295" s="49"/>
      <c r="G295" s="49"/>
      <c r="H295" s="49"/>
      <c r="I295" s="49"/>
      <c r="J295" s="49"/>
      <c r="K295" s="49"/>
      <c r="L295" s="49"/>
      <c r="M295" s="49"/>
      <c r="N295" s="49"/>
      <c r="O295" s="49"/>
      <c r="P295" s="49"/>
      <c r="Q295" s="51"/>
      <c r="R295" s="54"/>
      <c r="S295" s="54"/>
      <c r="T295" s="56"/>
      <c r="U295" s="71" t="str">
        <f>IF(PlanMegVandens[[#This Row],[Mėginių ėmimo vietos pavadinimas]]&lt;&gt;"",SUM(PlanMegVandens[[#This Row],[A]:[Rad]]),"")</f>
        <v/>
      </c>
    </row>
    <row r="296" spans="2:21" ht="18" x14ac:dyDescent="0.25">
      <c r="B296" s="73" t="str">
        <f ca="1">IF(PlanMegVandens[[#This Row],[Mėginių ėmimo vietos pavadinimas]]="","",IF(ROW()=12,1,MAX(INDIRECT("B12:B"&amp;ROW()-1))+1))</f>
        <v/>
      </c>
      <c r="C296" s="90"/>
      <c r="D296" s="89"/>
      <c r="E296" s="86"/>
      <c r="F296" s="49"/>
      <c r="G296" s="49"/>
      <c r="H296" s="49"/>
      <c r="I296" s="49"/>
      <c r="J296" s="49"/>
      <c r="K296" s="49"/>
      <c r="L296" s="49"/>
      <c r="M296" s="49"/>
      <c r="N296" s="49"/>
      <c r="O296" s="49"/>
      <c r="P296" s="49"/>
      <c r="Q296" s="51"/>
      <c r="R296" s="54"/>
      <c r="S296" s="54"/>
      <c r="T296" s="56"/>
      <c r="U296" s="71" t="str">
        <f>IF(PlanMegVandens[[#This Row],[Mėginių ėmimo vietos pavadinimas]]&lt;&gt;"",SUM(PlanMegVandens[[#This Row],[A]:[Rad]]),"")</f>
        <v/>
      </c>
    </row>
    <row r="297" spans="2:21" ht="18" x14ac:dyDescent="0.25">
      <c r="B297" s="73" t="str">
        <f ca="1">IF(PlanMegVandens[[#This Row],[Mėginių ėmimo vietos pavadinimas]]="","",IF(ROW()=12,1,MAX(INDIRECT("B12:B"&amp;ROW()-1))+1))</f>
        <v/>
      </c>
      <c r="C297" s="90"/>
      <c r="D297" s="89"/>
      <c r="E297" s="86"/>
      <c r="F297" s="49"/>
      <c r="G297" s="49"/>
      <c r="H297" s="49"/>
      <c r="I297" s="49"/>
      <c r="J297" s="49"/>
      <c r="K297" s="49"/>
      <c r="L297" s="49"/>
      <c r="M297" s="49"/>
      <c r="N297" s="49"/>
      <c r="O297" s="49"/>
      <c r="P297" s="49"/>
      <c r="Q297" s="51"/>
      <c r="R297" s="54"/>
      <c r="S297" s="54"/>
      <c r="T297" s="56"/>
      <c r="U297" s="71" t="str">
        <f>IF(PlanMegVandens[[#This Row],[Mėginių ėmimo vietos pavadinimas]]&lt;&gt;"",SUM(PlanMegVandens[[#This Row],[A]:[Rad]]),"")</f>
        <v/>
      </c>
    </row>
    <row r="298" spans="2:21" ht="18" x14ac:dyDescent="0.25">
      <c r="B298" s="73" t="str">
        <f ca="1">IF(PlanMegVandens[[#This Row],[Mėginių ėmimo vietos pavadinimas]]="","",IF(ROW()=12,1,MAX(INDIRECT("B12:B"&amp;ROW()-1))+1))</f>
        <v/>
      </c>
      <c r="C298" s="90"/>
      <c r="D298" s="89"/>
      <c r="E298" s="86"/>
      <c r="F298" s="49"/>
      <c r="G298" s="49"/>
      <c r="H298" s="49"/>
      <c r="I298" s="49"/>
      <c r="J298" s="49"/>
      <c r="K298" s="49"/>
      <c r="L298" s="49"/>
      <c r="M298" s="49"/>
      <c r="N298" s="49"/>
      <c r="O298" s="49"/>
      <c r="P298" s="49"/>
      <c r="Q298" s="51"/>
      <c r="R298" s="54"/>
      <c r="S298" s="54"/>
      <c r="T298" s="56"/>
      <c r="U298" s="71" t="str">
        <f>IF(PlanMegVandens[[#This Row],[Mėginių ėmimo vietos pavadinimas]]&lt;&gt;"",SUM(PlanMegVandens[[#This Row],[A]:[Rad]]),"")</f>
        <v/>
      </c>
    </row>
    <row r="299" spans="2:21" ht="18" x14ac:dyDescent="0.25">
      <c r="B299" s="73" t="str">
        <f ca="1">IF(PlanMegVandens[[#This Row],[Mėginių ėmimo vietos pavadinimas]]="","",IF(ROW()=12,1,MAX(INDIRECT("B12:B"&amp;ROW()-1))+1))</f>
        <v/>
      </c>
      <c r="C299" s="90"/>
      <c r="D299" s="89"/>
      <c r="E299" s="86"/>
      <c r="F299" s="49"/>
      <c r="G299" s="49"/>
      <c r="H299" s="49"/>
      <c r="I299" s="49"/>
      <c r="J299" s="49"/>
      <c r="K299" s="49"/>
      <c r="L299" s="49"/>
      <c r="M299" s="49"/>
      <c r="N299" s="49"/>
      <c r="O299" s="49"/>
      <c r="P299" s="49"/>
      <c r="Q299" s="51"/>
      <c r="R299" s="54"/>
      <c r="S299" s="54"/>
      <c r="T299" s="56"/>
      <c r="U299" s="71" t="str">
        <f>IF(PlanMegVandens[[#This Row],[Mėginių ėmimo vietos pavadinimas]]&lt;&gt;"",SUM(PlanMegVandens[[#This Row],[A]:[Rad]]),"")</f>
        <v/>
      </c>
    </row>
    <row r="300" spans="2:21" ht="18" x14ac:dyDescent="0.25">
      <c r="B300" s="73" t="str">
        <f ca="1">IF(PlanMegVandens[[#This Row],[Mėginių ėmimo vietos pavadinimas]]="","",IF(ROW()=12,1,MAX(INDIRECT("B12:B"&amp;ROW()-1))+1))</f>
        <v/>
      </c>
      <c r="C300" s="90"/>
      <c r="D300" s="89"/>
      <c r="E300" s="86"/>
      <c r="F300" s="49"/>
      <c r="G300" s="49"/>
      <c r="H300" s="49"/>
      <c r="I300" s="49"/>
      <c r="J300" s="49"/>
      <c r="K300" s="49"/>
      <c r="L300" s="49"/>
      <c r="M300" s="49"/>
      <c r="N300" s="49"/>
      <c r="O300" s="49"/>
      <c r="P300" s="49"/>
      <c r="Q300" s="51"/>
      <c r="R300" s="54"/>
      <c r="S300" s="54"/>
      <c r="T300" s="56"/>
      <c r="U300" s="71" t="str">
        <f>IF(PlanMegVandens[[#This Row],[Mėginių ėmimo vietos pavadinimas]]&lt;&gt;"",SUM(PlanMegVandens[[#This Row],[A]:[Rad]]),"")</f>
        <v/>
      </c>
    </row>
    <row r="301" spans="2:21" ht="18" x14ac:dyDescent="0.25">
      <c r="B301" s="73" t="str">
        <f ca="1">IF(PlanMegVandens[[#This Row],[Mėginių ėmimo vietos pavadinimas]]="","",IF(ROW()=12,1,MAX(INDIRECT("B12:B"&amp;ROW()-1))+1))</f>
        <v/>
      </c>
      <c r="C301" s="90"/>
      <c r="D301" s="89"/>
      <c r="E301" s="86"/>
      <c r="F301" s="49"/>
      <c r="G301" s="49"/>
      <c r="H301" s="49"/>
      <c r="I301" s="49"/>
      <c r="J301" s="49"/>
      <c r="K301" s="49"/>
      <c r="L301" s="49"/>
      <c r="M301" s="49"/>
      <c r="N301" s="49"/>
      <c r="O301" s="49"/>
      <c r="P301" s="49"/>
      <c r="Q301" s="51"/>
      <c r="R301" s="54"/>
      <c r="S301" s="54"/>
      <c r="T301" s="56"/>
      <c r="U301" s="71" t="str">
        <f>IF(PlanMegVandens[[#This Row],[Mėginių ėmimo vietos pavadinimas]]&lt;&gt;"",SUM(PlanMegVandens[[#This Row],[A]:[Rad]]),"")</f>
        <v/>
      </c>
    </row>
    <row r="302" spans="2:21" ht="18" x14ac:dyDescent="0.25">
      <c r="B302" s="73" t="str">
        <f ca="1">IF(PlanMegVandens[[#This Row],[Mėginių ėmimo vietos pavadinimas]]="","",IF(ROW()=12,1,MAX(INDIRECT("B12:B"&amp;ROW()-1))+1))</f>
        <v/>
      </c>
      <c r="C302" s="90"/>
      <c r="D302" s="89"/>
      <c r="E302" s="86"/>
      <c r="F302" s="49"/>
      <c r="G302" s="49"/>
      <c r="H302" s="49"/>
      <c r="I302" s="49"/>
      <c r="J302" s="49"/>
      <c r="K302" s="49"/>
      <c r="L302" s="49"/>
      <c r="M302" s="49"/>
      <c r="N302" s="49"/>
      <c r="O302" s="49"/>
      <c r="P302" s="49"/>
      <c r="Q302" s="51"/>
      <c r="R302" s="54"/>
      <c r="S302" s="54"/>
      <c r="T302" s="56"/>
      <c r="U302" s="71" t="str">
        <f>IF(PlanMegVandens[[#This Row],[Mėginių ėmimo vietos pavadinimas]]&lt;&gt;"",SUM(PlanMegVandens[[#This Row],[A]:[Rad]]),"")</f>
        <v/>
      </c>
    </row>
    <row r="303" spans="2:21" ht="18" x14ac:dyDescent="0.25">
      <c r="B303" s="73" t="str">
        <f ca="1">IF(PlanMegVandens[[#This Row],[Mėginių ėmimo vietos pavadinimas]]="","",IF(ROW()=12,1,MAX(INDIRECT("B12:B"&amp;ROW()-1))+1))</f>
        <v/>
      </c>
      <c r="C303" s="90"/>
      <c r="D303" s="89"/>
      <c r="E303" s="86"/>
      <c r="F303" s="49"/>
      <c r="G303" s="49"/>
      <c r="H303" s="49"/>
      <c r="I303" s="49"/>
      <c r="J303" s="49"/>
      <c r="K303" s="49"/>
      <c r="L303" s="49"/>
      <c r="M303" s="49"/>
      <c r="N303" s="49"/>
      <c r="O303" s="49"/>
      <c r="P303" s="49"/>
      <c r="Q303" s="51"/>
      <c r="R303" s="54"/>
      <c r="S303" s="54"/>
      <c r="T303" s="56"/>
      <c r="U303" s="71" t="str">
        <f>IF(PlanMegVandens[[#This Row],[Mėginių ėmimo vietos pavadinimas]]&lt;&gt;"",SUM(PlanMegVandens[[#This Row],[A]:[Rad]]),"")</f>
        <v/>
      </c>
    </row>
    <row r="304" spans="2:21" ht="18" x14ac:dyDescent="0.25">
      <c r="B304" s="73" t="str">
        <f ca="1">IF(PlanMegVandens[[#This Row],[Mėginių ėmimo vietos pavadinimas]]="","",IF(ROW()=12,1,MAX(INDIRECT("B12:B"&amp;ROW()-1))+1))</f>
        <v/>
      </c>
      <c r="C304" s="90"/>
      <c r="D304" s="89"/>
      <c r="E304" s="86"/>
      <c r="F304" s="49"/>
      <c r="G304" s="49"/>
      <c r="H304" s="49"/>
      <c r="I304" s="49"/>
      <c r="J304" s="49"/>
      <c r="K304" s="49"/>
      <c r="L304" s="49"/>
      <c r="M304" s="49"/>
      <c r="N304" s="49"/>
      <c r="O304" s="49"/>
      <c r="P304" s="49"/>
      <c r="Q304" s="51"/>
      <c r="R304" s="54"/>
      <c r="S304" s="54"/>
      <c r="T304" s="56"/>
      <c r="U304" s="71" t="str">
        <f>IF(PlanMegVandens[[#This Row],[Mėginių ėmimo vietos pavadinimas]]&lt;&gt;"",SUM(PlanMegVandens[[#This Row],[A]:[Rad]]),"")</f>
        <v/>
      </c>
    </row>
    <row r="305" spans="2:21" ht="18" x14ac:dyDescent="0.25">
      <c r="B305" s="73" t="str">
        <f ca="1">IF(PlanMegVandens[[#This Row],[Mėginių ėmimo vietos pavadinimas]]="","",IF(ROW()=12,1,MAX(INDIRECT("B12:B"&amp;ROW()-1))+1))</f>
        <v/>
      </c>
      <c r="C305" s="90"/>
      <c r="D305" s="89"/>
      <c r="E305" s="86"/>
      <c r="F305" s="49"/>
      <c r="G305" s="49"/>
      <c r="H305" s="49"/>
      <c r="I305" s="49"/>
      <c r="J305" s="49"/>
      <c r="K305" s="49"/>
      <c r="L305" s="49"/>
      <c r="M305" s="49"/>
      <c r="N305" s="49"/>
      <c r="O305" s="49"/>
      <c r="P305" s="49"/>
      <c r="Q305" s="51"/>
      <c r="R305" s="54"/>
      <c r="S305" s="54"/>
      <c r="T305" s="56"/>
      <c r="U305" s="71" t="str">
        <f>IF(PlanMegVandens[[#This Row],[Mėginių ėmimo vietos pavadinimas]]&lt;&gt;"",SUM(PlanMegVandens[[#This Row],[A]:[Rad]]),"")</f>
        <v/>
      </c>
    </row>
    <row r="306" spans="2:21" ht="18" x14ac:dyDescent="0.25">
      <c r="B306" s="73" t="str">
        <f ca="1">IF(PlanMegVandens[[#This Row],[Mėginių ėmimo vietos pavadinimas]]="","",IF(ROW()=12,1,MAX(INDIRECT("B12:B"&amp;ROW()-1))+1))</f>
        <v/>
      </c>
      <c r="C306" s="90"/>
      <c r="D306" s="89"/>
      <c r="E306" s="86"/>
      <c r="F306" s="49"/>
      <c r="G306" s="49"/>
      <c r="H306" s="49"/>
      <c r="I306" s="49"/>
      <c r="J306" s="49"/>
      <c r="K306" s="49"/>
      <c r="L306" s="49"/>
      <c r="M306" s="49"/>
      <c r="N306" s="49"/>
      <c r="O306" s="49"/>
      <c r="P306" s="49"/>
      <c r="Q306" s="51"/>
      <c r="R306" s="54"/>
      <c r="S306" s="54"/>
      <c r="T306" s="56"/>
      <c r="U306" s="71" t="str">
        <f>IF(PlanMegVandens[[#This Row],[Mėginių ėmimo vietos pavadinimas]]&lt;&gt;"",SUM(PlanMegVandens[[#This Row],[A]:[Rad]]),"")</f>
        <v/>
      </c>
    </row>
    <row r="307" spans="2:21" ht="18" x14ac:dyDescent="0.25">
      <c r="B307" s="73" t="str">
        <f ca="1">IF(PlanMegVandens[[#This Row],[Mėginių ėmimo vietos pavadinimas]]="","",IF(ROW()=12,1,MAX(INDIRECT("B12:B"&amp;ROW()-1))+1))</f>
        <v/>
      </c>
      <c r="C307" s="90"/>
      <c r="D307" s="89"/>
      <c r="E307" s="86"/>
      <c r="F307" s="49"/>
      <c r="G307" s="49"/>
      <c r="H307" s="49"/>
      <c r="I307" s="49"/>
      <c r="J307" s="49"/>
      <c r="K307" s="49"/>
      <c r="L307" s="49"/>
      <c r="M307" s="49"/>
      <c r="N307" s="49"/>
      <c r="O307" s="49"/>
      <c r="P307" s="49"/>
      <c r="Q307" s="51"/>
      <c r="R307" s="54"/>
      <c r="S307" s="54"/>
      <c r="T307" s="56"/>
      <c r="U307" s="71" t="str">
        <f>IF(PlanMegVandens[[#This Row],[Mėginių ėmimo vietos pavadinimas]]&lt;&gt;"",SUM(PlanMegVandens[[#This Row],[A]:[Rad]]),"")</f>
        <v/>
      </c>
    </row>
    <row r="308" spans="2:21" ht="18" x14ac:dyDescent="0.25">
      <c r="B308" s="73" t="str">
        <f ca="1">IF(PlanMegVandens[[#This Row],[Mėginių ėmimo vietos pavadinimas]]="","",IF(ROW()=12,1,MAX(INDIRECT("B12:B"&amp;ROW()-1))+1))</f>
        <v/>
      </c>
      <c r="C308" s="90"/>
      <c r="D308" s="89"/>
      <c r="E308" s="86"/>
      <c r="F308" s="49"/>
      <c r="G308" s="49"/>
      <c r="H308" s="49"/>
      <c r="I308" s="49"/>
      <c r="J308" s="49"/>
      <c r="K308" s="49"/>
      <c r="L308" s="49"/>
      <c r="M308" s="49"/>
      <c r="N308" s="49"/>
      <c r="O308" s="49"/>
      <c r="P308" s="49"/>
      <c r="Q308" s="51"/>
      <c r="R308" s="54"/>
      <c r="S308" s="54"/>
      <c r="T308" s="56"/>
      <c r="U308" s="71" t="str">
        <f>IF(PlanMegVandens[[#This Row],[Mėginių ėmimo vietos pavadinimas]]&lt;&gt;"",SUM(PlanMegVandens[[#This Row],[A]:[Rad]]),"")</f>
        <v/>
      </c>
    </row>
    <row r="309" spans="2:21" ht="18" x14ac:dyDescent="0.25">
      <c r="B309" s="73" t="str">
        <f ca="1">IF(PlanMegVandens[[#This Row],[Mėginių ėmimo vietos pavadinimas]]="","",IF(ROW()=12,1,MAX(INDIRECT("B12:B"&amp;ROW()-1))+1))</f>
        <v/>
      </c>
      <c r="C309" s="90"/>
      <c r="D309" s="89"/>
      <c r="E309" s="86"/>
      <c r="F309" s="49"/>
      <c r="G309" s="49"/>
      <c r="H309" s="49"/>
      <c r="I309" s="49"/>
      <c r="J309" s="49"/>
      <c r="K309" s="49"/>
      <c r="L309" s="49"/>
      <c r="M309" s="49"/>
      <c r="N309" s="49"/>
      <c r="O309" s="49"/>
      <c r="P309" s="49"/>
      <c r="Q309" s="51"/>
      <c r="R309" s="54"/>
      <c r="S309" s="54"/>
      <c r="T309" s="56"/>
      <c r="U309" s="71" t="str">
        <f>IF(PlanMegVandens[[#This Row],[Mėginių ėmimo vietos pavadinimas]]&lt;&gt;"",SUM(PlanMegVandens[[#This Row],[A]:[Rad]]),"")</f>
        <v/>
      </c>
    </row>
    <row r="310" spans="2:21" ht="18" x14ac:dyDescent="0.25">
      <c r="B310" s="73" t="str">
        <f ca="1">IF(PlanMegVandens[[#This Row],[Mėginių ėmimo vietos pavadinimas]]="","",IF(ROW()=12,1,MAX(INDIRECT("B12:B"&amp;ROW()-1))+1))</f>
        <v/>
      </c>
      <c r="C310" s="90"/>
      <c r="D310" s="89"/>
      <c r="E310" s="86"/>
      <c r="F310" s="49"/>
      <c r="G310" s="49"/>
      <c r="H310" s="49"/>
      <c r="I310" s="49"/>
      <c r="J310" s="49"/>
      <c r="K310" s="49"/>
      <c r="L310" s="49"/>
      <c r="M310" s="49"/>
      <c r="N310" s="49"/>
      <c r="O310" s="49"/>
      <c r="P310" s="49"/>
      <c r="Q310" s="51"/>
      <c r="R310" s="54"/>
      <c r="S310" s="54"/>
      <c r="T310" s="56"/>
      <c r="U310" s="71" t="str">
        <f>IF(PlanMegVandens[[#This Row],[Mėginių ėmimo vietos pavadinimas]]&lt;&gt;"",SUM(PlanMegVandens[[#This Row],[A]:[Rad]]),"")</f>
        <v/>
      </c>
    </row>
    <row r="311" spans="2:21" ht="18" x14ac:dyDescent="0.25">
      <c r="B311" s="73" t="str">
        <f ca="1">IF(PlanMegVandens[[#This Row],[Mėginių ėmimo vietos pavadinimas]]="","",IF(ROW()=12,1,MAX(INDIRECT("B12:B"&amp;ROW()-1))+1))</f>
        <v/>
      </c>
      <c r="C311" s="90"/>
      <c r="D311" s="89"/>
      <c r="E311" s="86"/>
      <c r="F311" s="49"/>
      <c r="G311" s="49"/>
      <c r="H311" s="49"/>
      <c r="I311" s="49"/>
      <c r="J311" s="49"/>
      <c r="K311" s="49"/>
      <c r="L311" s="49"/>
      <c r="M311" s="49"/>
      <c r="N311" s="49"/>
      <c r="O311" s="49"/>
      <c r="P311" s="49"/>
      <c r="Q311" s="51"/>
      <c r="R311" s="54"/>
      <c r="S311" s="54"/>
      <c r="T311" s="56"/>
      <c r="U311" s="71" t="str">
        <f>IF(PlanMegVandens[[#This Row],[Mėginių ėmimo vietos pavadinimas]]&lt;&gt;"",SUM(PlanMegVandens[[#This Row],[A]:[Rad]]),"")</f>
        <v/>
      </c>
    </row>
    <row r="312" spans="2:21" ht="18" x14ac:dyDescent="0.25">
      <c r="B312" s="73" t="str">
        <f ca="1">IF(PlanMegVandens[[#This Row],[Mėginių ėmimo vietos pavadinimas]]="","",IF(ROW()=12,1,MAX(INDIRECT("B12:B"&amp;ROW()-1))+1))</f>
        <v/>
      </c>
      <c r="C312" s="90"/>
      <c r="D312" s="89"/>
      <c r="E312" s="86"/>
      <c r="F312" s="49"/>
      <c r="G312" s="49"/>
      <c r="H312" s="49"/>
      <c r="I312" s="49"/>
      <c r="J312" s="49"/>
      <c r="K312" s="49"/>
      <c r="L312" s="49"/>
      <c r="M312" s="49"/>
      <c r="N312" s="49"/>
      <c r="O312" s="49"/>
      <c r="P312" s="49"/>
      <c r="Q312" s="51"/>
      <c r="R312" s="54"/>
      <c r="S312" s="54"/>
      <c r="T312" s="56"/>
      <c r="U312" s="71" t="str">
        <f>IF(PlanMegVandens[[#This Row],[Mėginių ėmimo vietos pavadinimas]]&lt;&gt;"",SUM(PlanMegVandens[[#This Row],[A]:[Rad]]),"")</f>
        <v/>
      </c>
    </row>
    <row r="313" spans="2:21" thickBot="1" x14ac:dyDescent="0.3">
      <c r="B313" s="73" t="str">
        <f ca="1">IF(PlanMegVandens[[#This Row],[Mėginių ėmimo vietos pavadinimas]]="","",IF(ROW()=12,1,MAX(INDIRECT("B12:B"&amp;ROW()-1))+1))</f>
        <v/>
      </c>
      <c r="C313" s="90"/>
      <c r="D313" s="89"/>
      <c r="E313" s="86"/>
      <c r="F313" s="49"/>
      <c r="G313" s="49"/>
      <c r="H313" s="49"/>
      <c r="I313" s="49"/>
      <c r="J313" s="49"/>
      <c r="K313" s="49"/>
      <c r="L313" s="49"/>
      <c r="M313" s="49"/>
      <c r="N313" s="49"/>
      <c r="O313" s="49"/>
      <c r="P313" s="49"/>
      <c r="Q313" s="51"/>
      <c r="R313" s="63"/>
      <c r="S313" s="63"/>
      <c r="T313" s="64"/>
      <c r="U313" s="71" t="str">
        <f>IF(PlanMegVandens[[#This Row],[Mėginių ėmimo vietos pavadinimas]]&lt;&gt;"",SUM(PlanMegVandens[[#This Row],[A]:[Rad]]),"")</f>
        <v/>
      </c>
    </row>
    <row r="314" spans="2:21" ht="18.75" customHeight="1" thickTop="1" x14ac:dyDescent="0.25">
      <c r="B314" s="57"/>
      <c r="C314" s="58"/>
      <c r="D314" s="59"/>
      <c r="E314" s="60"/>
      <c r="F314" s="61"/>
      <c r="G314" s="61"/>
      <c r="H314" s="61"/>
      <c r="I314" s="61"/>
      <c r="J314" s="61"/>
      <c r="K314" s="61"/>
      <c r="L314" s="61"/>
      <c r="M314" s="61"/>
      <c r="N314" s="61"/>
      <c r="O314" s="61"/>
      <c r="P314" s="61"/>
      <c r="Q314" s="62"/>
      <c r="R314" s="67">
        <f>SUBTOTAL(109,PlanMegVandens[A])</f>
        <v>0</v>
      </c>
      <c r="S314" s="68">
        <f>SUBTOTAL(109,PlanMegVandens[B])</f>
        <v>0</v>
      </c>
      <c r="T314" s="69">
        <f>SUBTOTAL(109,PlanMegVandens[Rad])</f>
        <v>0</v>
      </c>
      <c r="U314" s="70">
        <f>SUBTOTAL(109,PlanMegVandens[Viso])</f>
        <v>0</v>
      </c>
    </row>
  </sheetData>
  <sheetProtection algorithmName="SHA-512" hashValue="2+lgu0JFSK5GQ+Wq0Oi4UZ2tSRAHvnhqElnlJj6uY1NL37FCZDxAqBRkfF0dceQ5pwU00mXz+g3ECNBXVO4ZiA==" saltValue="SEWtZzspC+V8XxsVwsMw8w==" spinCount="100000" sheet="1" autoFilter="0"/>
  <mergeCells count="3">
    <mergeCell ref="B4:E4"/>
    <mergeCell ref="B11:E11"/>
    <mergeCell ref="F12:Q12"/>
  </mergeCells>
  <conditionalFormatting sqref="D7:D9">
    <cfRule type="expression" dxfId="22" priority="22">
      <formula>AND(ISNUMBER($C7),$C7&gt;0,$C7&gt;$D7)</formula>
    </cfRule>
  </conditionalFormatting>
  <conditionalFormatting sqref="D14:D313">
    <cfRule type="expression" dxfId="21" priority="19" stopIfTrue="1">
      <formula>AND($C14&lt;&gt;"",$D14="")</formula>
    </cfRule>
  </conditionalFormatting>
  <conditionalFormatting sqref="E7:E9">
    <cfRule type="expression" dxfId="20" priority="50">
      <formula>OR(AND(ISNUMBER($C7),$C7&gt;0,$D7&lt;&gt;"",$C7&gt;$D7,OR($E7="",$E7=" ")),AND(ISNUMBER($D7),$D7=0,OR($E7="",$E7=" ")))</formula>
    </cfRule>
  </conditionalFormatting>
  <conditionalFormatting sqref="E14:E313">
    <cfRule type="expression" dxfId="19" priority="20" stopIfTrue="1">
      <formula>AND($D14&lt;&gt;"",$E14="")</formula>
    </cfRule>
  </conditionalFormatting>
  <dataValidations count="2">
    <dataValidation type="whole" allowBlank="1" showInputMessage="1" showErrorMessage="1" errorTitle="Validacijos klaida" error="Įvedamas sveikas skaičius" promptTitle="Įvedamas skaičius" sqref="D7:D9" xr:uid="{A63B4153-9EBB-45DC-A597-7D023EFF0581}">
      <formula1>0</formula1>
      <formula2>550000</formula2>
    </dataValidation>
    <dataValidation type="whole" allowBlank="1" showInputMessage="1" showErrorMessage="1" sqref="R14:T313" xr:uid="{C66CE314-B888-4A12-BF15-05C603FE278F}">
      <formula1>0</formula1>
      <formula2>9999</formula2>
    </dataValidation>
  </dataValidations>
  <pageMargins left="0.7" right="0.7" top="0.75" bottom="0.75" header="0.3" footer="0.3"/>
  <pageSetup scale="53" fitToHeight="7" orientation="landscape" r:id="rId1"/>
  <drawing r:id="rId2"/>
  <legacyDrawing r:id="rId3"/>
  <tableParts count="2">
    <tablePart r:id="rId4"/>
    <tablePart r:id="rId5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E88CE5F-252D-4541-A925-017BEAC02459}">
          <x14:formula1>
            <xm:f>_tarpinės!$M$2:$M$8</xm:f>
          </x14:formula1>
          <xm:sqref>E14:E313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59CB5-5FBB-4ACC-BFA3-CC5B39D5982A}">
  <sheetPr>
    <tabColor theme="9" tint="0.79998168889431442"/>
    <pageSetUpPr fitToPage="1"/>
  </sheetPr>
  <dimension ref="A1:H89"/>
  <sheetViews>
    <sheetView showGridLines="0" zoomScaleNormal="100" workbookViewId="0">
      <selection activeCell="G7" sqref="G7"/>
    </sheetView>
  </sheetViews>
  <sheetFormatPr defaultColWidth="8.85546875" defaultRowHeight="18.75" customHeight="1" x14ac:dyDescent="0.25"/>
  <cols>
    <col min="1" max="1" width="5" style="10" customWidth="1"/>
    <col min="2" max="2" width="20.28515625" style="10" customWidth="1"/>
    <col min="3" max="3" width="31.42578125" style="10" customWidth="1"/>
    <col min="4" max="4" width="56.5703125" style="10" customWidth="1"/>
    <col min="5" max="5" width="12" style="10" bestFit="1" customWidth="1"/>
    <col min="6" max="7" width="14.42578125" style="10" bestFit="1" customWidth="1"/>
    <col min="8" max="8" width="58.42578125" style="10" customWidth="1"/>
    <col min="9" max="16384" width="8.85546875" style="10"/>
  </cols>
  <sheetData>
    <row r="1" spans="1:8" ht="18.75" customHeight="1" x14ac:dyDescent="0.25">
      <c r="A1"/>
      <c r="B1"/>
      <c r="C1"/>
    </row>
    <row r="2" spans="1:8" ht="18.75" customHeight="1" x14ac:dyDescent="0.25">
      <c r="A2"/>
      <c r="B2"/>
      <c r="C2"/>
    </row>
    <row r="3" spans="1:8" ht="18.75" customHeight="1" x14ac:dyDescent="0.25">
      <c r="A3"/>
      <c r="B3"/>
      <c r="C3"/>
    </row>
    <row r="4" spans="1:8" ht="22.5" x14ac:dyDescent="0.25">
      <c r="B4" s="112" t="s">
        <v>14</v>
      </c>
      <c r="C4" s="112"/>
      <c r="D4" s="112"/>
    </row>
    <row r="6" spans="1:8" ht="47.25" x14ac:dyDescent="0.25">
      <c r="B6" s="11" t="s">
        <v>90</v>
      </c>
      <c r="C6" s="11" t="s">
        <v>62</v>
      </c>
      <c r="D6" s="11" t="s">
        <v>91</v>
      </c>
      <c r="E6" s="81" t="s">
        <v>92</v>
      </c>
      <c r="F6" s="82" t="s">
        <v>93</v>
      </c>
      <c r="G6" s="83" t="s">
        <v>94</v>
      </c>
      <c r="H6" s="12" t="s">
        <v>65</v>
      </c>
    </row>
    <row r="7" spans="1:8" ht="18" x14ac:dyDescent="0.25">
      <c r="B7" s="77" t="s">
        <v>95</v>
      </c>
      <c r="C7" s="78" t="str">
        <f>VLOOKUP(PlanRodVandens[[#This Row],[Kodas]],Rodikliai[],2,FALSE)</f>
        <v>Mikrobiologiniai rodikliai</v>
      </c>
      <c r="D7" s="78" t="str">
        <f>VLOOKUP(PlanRodVandens[[#This Row],[Kodas]],Rodikliai[],3,FALSE)</f>
        <v>Žarninės lazdelės (Escherichia coli)</v>
      </c>
      <c r="E7" s="79" t="str">
        <f>IF(VLOOKUP(PlanRodVandens[[#This Row],[Kodas]],TarpReik[],3,FALSE)=0,"",VLOOKUP(PlanRodVandens[[#This Row],[Kodas]],TarpReik[],3,FALSE))</f>
        <v>A</v>
      </c>
      <c r="F7" s="80" t="str">
        <f>IFERROR(VLOOKUP(PlanRodVandens[[#This Row],[Dažnumo grupė]],TarpPlanas[],6,FALSE),"")</f>
        <v/>
      </c>
      <c r="G7" s="41"/>
      <c r="H7" s="116"/>
    </row>
    <row r="8" spans="1:8" ht="18" x14ac:dyDescent="0.25">
      <c r="B8" s="77" t="s">
        <v>96</v>
      </c>
      <c r="C8" s="78" t="str">
        <f>VLOOKUP(PlanRodVandens[[#This Row],[Kodas]],Rodikliai[],2,FALSE)</f>
        <v>Mikrobiologiniai rodikliai</v>
      </c>
      <c r="D8" s="78" t="str">
        <f>VLOOKUP(PlanRodVandens[[#This Row],[Kodas]],Rodikliai[],3,FALSE)</f>
        <v>Žarniniai enterokokai</v>
      </c>
      <c r="E8" s="79" t="str">
        <f>IF(VLOOKUP(PlanRodVandens[[#This Row],[Kodas]],TarpReik[],3,FALSE)=0,"",VLOOKUP(PlanRodVandens[[#This Row],[Kodas]],TarpReik[],3,FALSE))</f>
        <v>A</v>
      </c>
      <c r="F8" s="80" t="str">
        <f>IFERROR(VLOOKUP(PlanRodVandens[[#This Row],[Dažnumo grupė]],TarpPlanas[],6,FALSE),"")</f>
        <v/>
      </c>
      <c r="G8" s="42"/>
      <c r="H8" s="115"/>
    </row>
    <row r="9" spans="1:8" ht="18" x14ac:dyDescent="0.25">
      <c r="B9" s="77" t="s">
        <v>111</v>
      </c>
      <c r="C9" s="78" t="str">
        <f>VLOOKUP(PlanRodVandens[[#This Row],[Kodas]],Rodikliai[],2,FALSE)</f>
        <v>Cheminiai rodikliai</v>
      </c>
      <c r="D9" s="78" t="str">
        <f>VLOOKUP(PlanRodVandens[[#This Row],[Kodas]],Rodikliai[],3,FALSE)</f>
        <v>1,2-dichloretanas</v>
      </c>
      <c r="E9" s="79" t="str">
        <f>IF(VLOOKUP(PlanRodVandens[[#This Row],[Kodas]],TarpReik[],3,FALSE)=0,"",VLOOKUP(PlanRodVandens[[#This Row],[Kodas]],TarpReik[],3,FALSE))</f>
        <v>B</v>
      </c>
      <c r="F9" s="80" t="str">
        <f>IFERROR(VLOOKUP(PlanRodVandens[[#This Row],[Dažnumo grupė]],TarpPlanas[],6,FALSE),"")</f>
        <v/>
      </c>
      <c r="G9" s="42"/>
      <c r="H9" s="115"/>
    </row>
    <row r="10" spans="1:8" ht="18" x14ac:dyDescent="0.25">
      <c r="B10" s="77" t="s">
        <v>97</v>
      </c>
      <c r="C10" s="78" t="str">
        <f>VLOOKUP(PlanRodVandens[[#This Row],[Kodas]],Rodikliai[],2,FALSE)</f>
        <v>Cheminiai rodikliai</v>
      </c>
      <c r="D10" s="78" t="str">
        <f>VLOOKUP(PlanRodVandens[[#This Row],[Kodas]],Rodikliai[],3,FALSE)</f>
        <v>Akrilamidas</v>
      </c>
      <c r="E10" s="79" t="str">
        <f>IF(VLOOKUP(PlanRodVandens[[#This Row],[Kodas]],TarpReik[],3,FALSE)=0,"",VLOOKUP(PlanRodVandens[[#This Row],[Kodas]],TarpReik[],3,FALSE))</f>
        <v>B</v>
      </c>
      <c r="F10" s="80" t="str">
        <f>IFERROR(VLOOKUP(PlanRodVandens[[#This Row],[Dažnumo grupė]],TarpPlanas[],6,FALSE),"")</f>
        <v/>
      </c>
      <c r="G10" s="42"/>
      <c r="H10" s="115"/>
    </row>
    <row r="11" spans="1:8" ht="18" x14ac:dyDescent="0.25">
      <c r="B11" s="77" t="s">
        <v>99</v>
      </c>
      <c r="C11" s="78" t="str">
        <f>VLOOKUP(PlanRodVandens[[#This Row],[Kodas]],Rodikliai[],2,FALSE)</f>
        <v>Cheminiai rodikliai</v>
      </c>
      <c r="D11" s="78" t="str">
        <f>VLOOKUP(PlanRodVandens[[#This Row],[Kodas]],Rodikliai[],3,FALSE)</f>
        <v>Arsenas</v>
      </c>
      <c r="E11" s="79" t="str">
        <f>IF(VLOOKUP(PlanRodVandens[[#This Row],[Kodas]],TarpReik[],3,FALSE)=0,"",VLOOKUP(PlanRodVandens[[#This Row],[Kodas]],TarpReik[],3,FALSE))</f>
        <v>B</v>
      </c>
      <c r="F11" s="80" t="str">
        <f>IFERROR(VLOOKUP(PlanRodVandens[[#This Row],[Dažnumo grupė]],TarpPlanas[],6,FALSE),"")</f>
        <v/>
      </c>
      <c r="G11" s="42"/>
      <c r="H11" s="115"/>
    </row>
    <row r="12" spans="1:8" ht="18" x14ac:dyDescent="0.25">
      <c r="B12" s="77" t="s">
        <v>100</v>
      </c>
      <c r="C12" s="78" t="str">
        <f>VLOOKUP(PlanRodVandens[[#This Row],[Kodas]],Rodikliai[],2,FALSE)</f>
        <v>Cheminiai rodikliai</v>
      </c>
      <c r="D12" s="78" t="str">
        <f>VLOOKUP(PlanRodVandens[[#This Row],[Kodas]],Rodikliai[],3,FALSE)</f>
        <v>Benzenas</v>
      </c>
      <c r="E12" s="79" t="str">
        <f>IF(VLOOKUP(PlanRodVandens[[#This Row],[Kodas]],TarpReik[],3,FALSE)=0,"",VLOOKUP(PlanRodVandens[[#This Row],[Kodas]],TarpReik[],3,FALSE))</f>
        <v>B</v>
      </c>
      <c r="F12" s="80" t="str">
        <f>IFERROR(VLOOKUP(PlanRodVandens[[#This Row],[Dažnumo grupė]],TarpPlanas[],6,FALSE),"")</f>
        <v/>
      </c>
      <c r="G12" s="42"/>
      <c r="H12" s="115"/>
    </row>
    <row r="13" spans="1:8" ht="18" x14ac:dyDescent="0.25">
      <c r="B13" s="77" t="s">
        <v>101</v>
      </c>
      <c r="C13" s="78" t="str">
        <f>VLOOKUP(PlanRodVandens[[#This Row],[Kodas]],Rodikliai[],2,FALSE)</f>
        <v>Cheminiai rodikliai</v>
      </c>
      <c r="D13" s="78" t="str">
        <f>VLOOKUP(PlanRodVandens[[#This Row],[Kodas]],Rodikliai[],3,FALSE)</f>
        <v>Benzo(a)pirenas</v>
      </c>
      <c r="E13" s="79" t="str">
        <f>IF(VLOOKUP(PlanRodVandens[[#This Row],[Kodas]],TarpReik[],3,FALSE)=0,"",VLOOKUP(PlanRodVandens[[#This Row],[Kodas]],TarpReik[],3,FALSE))</f>
        <v>B</v>
      </c>
      <c r="F13" s="80" t="str">
        <f>IFERROR(VLOOKUP(PlanRodVandens[[#This Row],[Dažnumo grupė]],TarpPlanas[],6,FALSE),"")</f>
        <v/>
      </c>
      <c r="G13" s="42"/>
      <c r="H13" s="115"/>
    </row>
    <row r="14" spans="1:8" ht="18" x14ac:dyDescent="0.25">
      <c r="B14" s="77" t="s">
        <v>102</v>
      </c>
      <c r="C14" s="78" t="str">
        <f>VLOOKUP(PlanRodVandens[[#This Row],[Kodas]],Rodikliai[],2,FALSE)</f>
        <v>Cheminiai rodikliai</v>
      </c>
      <c r="D14" s="78" t="str">
        <f>VLOOKUP(PlanRodVandens[[#This Row],[Kodas]],Rodikliai[],3,FALSE)</f>
        <v>Bisfenolis A</v>
      </c>
      <c r="E14" s="79" t="str">
        <f>IF(VLOOKUP(PlanRodVandens[[#This Row],[Kodas]],TarpReik[],3,FALSE)=0,"",VLOOKUP(PlanRodVandens[[#This Row],[Kodas]],TarpReik[],3,FALSE))</f>
        <v>B</v>
      </c>
      <c r="F14" s="80" t="str">
        <f>IFERROR(VLOOKUP(PlanRodVandens[[#This Row],[Dažnumo grupė]],TarpPlanas[],6,FALSE),"")</f>
        <v/>
      </c>
      <c r="G14" s="42"/>
      <c r="H14" s="115"/>
    </row>
    <row r="15" spans="1:8" ht="18" x14ac:dyDescent="0.25">
      <c r="B15" s="77" t="s">
        <v>103</v>
      </c>
      <c r="C15" s="78" t="str">
        <f>VLOOKUP(PlanRodVandens[[#This Row],[Kodas]],Rodikliai[],2,FALSE)</f>
        <v>Cheminiai rodikliai</v>
      </c>
      <c r="D15" s="78" t="str">
        <f>VLOOKUP(PlanRodVandens[[#This Row],[Kodas]],Rodikliai[],3,FALSE)</f>
        <v>Boras</v>
      </c>
      <c r="E15" s="79" t="str">
        <f>IF(VLOOKUP(PlanRodVandens[[#This Row],[Kodas]],TarpReik[],3,FALSE)=0,"",VLOOKUP(PlanRodVandens[[#This Row],[Kodas]],TarpReik[],3,FALSE))</f>
        <v>B</v>
      </c>
      <c r="F15" s="80" t="str">
        <f>IFERROR(VLOOKUP(PlanRodVandens[[#This Row],[Dažnumo grupė]],TarpPlanas[],6,FALSE),"")</f>
        <v/>
      </c>
      <c r="G15" s="42"/>
      <c r="H15" s="115"/>
    </row>
    <row r="16" spans="1:8" ht="18" x14ac:dyDescent="0.25">
      <c r="B16" s="77" t="s">
        <v>104</v>
      </c>
      <c r="C16" s="78" t="str">
        <f>VLOOKUP(PlanRodVandens[[#This Row],[Kodas]],Rodikliai[],2,FALSE)</f>
        <v>Cheminiai rodikliai</v>
      </c>
      <c r="D16" s="78" t="str">
        <f>VLOOKUP(PlanRodVandens[[#This Row],[Kodas]],Rodikliai[],3,FALSE)</f>
        <v>Bromatas</v>
      </c>
      <c r="E16" s="79" t="str">
        <f>IF(VLOOKUP(PlanRodVandens[[#This Row],[Kodas]],TarpReik[],3,FALSE)=0,"",VLOOKUP(PlanRodVandens[[#This Row],[Kodas]],TarpReik[],3,FALSE))</f>
        <v>B</v>
      </c>
      <c r="F16" s="80" t="str">
        <f>IFERROR(VLOOKUP(PlanRodVandens[[#This Row],[Dažnumo grupė]],TarpPlanas[],6,FALSE),"")</f>
        <v/>
      </c>
      <c r="G16" s="42"/>
      <c r="H16" s="115"/>
    </row>
    <row r="17" spans="2:8" ht="18" x14ac:dyDescent="0.25">
      <c r="B17" s="77" t="s">
        <v>106</v>
      </c>
      <c r="C17" s="78" t="str">
        <f>VLOOKUP(PlanRodVandens[[#This Row],[Kodas]],Rodikliai[],2,FALSE)</f>
        <v>Cheminiai rodikliai</v>
      </c>
      <c r="D17" s="78" t="str">
        <f>VLOOKUP(PlanRodVandens[[#This Row],[Kodas]],Rodikliai[],3,FALSE)</f>
        <v>Chloratas</v>
      </c>
      <c r="E17" s="79" t="str">
        <f ca="1">IF(VLOOKUP(PlanRodVandens[[#This Row],[Kodas]],TarpReik[],3,FALSE)=0,"",VLOOKUP(PlanRodVandens[[#This Row],[Kodas]],TarpReik[],3,FALSE))</f>
        <v/>
      </c>
      <c r="F17" s="80" t="str">
        <f ca="1">IFERROR(VLOOKUP(PlanRodVandens[[#This Row],[Dažnumo grupė]],TarpPlanas[],6,FALSE),"")</f>
        <v/>
      </c>
      <c r="G17" s="42"/>
      <c r="H17" s="115"/>
    </row>
    <row r="18" spans="2:8" ht="18" x14ac:dyDescent="0.25">
      <c r="B18" s="77" t="s">
        <v>107</v>
      </c>
      <c r="C18" s="78" t="str">
        <f>VLOOKUP(PlanRodVandens[[#This Row],[Kodas]],Rodikliai[],2,FALSE)</f>
        <v>Cheminiai rodikliai</v>
      </c>
      <c r="D18" s="78" t="str">
        <f>VLOOKUP(PlanRodVandens[[#This Row],[Kodas]],Rodikliai[],3,FALSE)</f>
        <v>Chloritas</v>
      </c>
      <c r="E18" s="79" t="str">
        <f ca="1">IF(VLOOKUP(PlanRodVandens[[#This Row],[Kodas]],TarpReik[],3,FALSE)=0,"",VLOOKUP(PlanRodVandens[[#This Row],[Kodas]],TarpReik[],3,FALSE))</f>
        <v/>
      </c>
      <c r="F18" s="80" t="str">
        <f ca="1">IFERROR(VLOOKUP(PlanRodVandens[[#This Row],[Dažnumo grupė]],TarpPlanas[],6,FALSE),"")</f>
        <v/>
      </c>
      <c r="G18" s="42"/>
      <c r="H18" s="115"/>
    </row>
    <row r="19" spans="2:8" ht="18" x14ac:dyDescent="0.25">
      <c r="B19" s="77" t="s">
        <v>108</v>
      </c>
      <c r="C19" s="78" t="str">
        <f>VLOOKUP(PlanRodVandens[[#This Row],[Kodas]],Rodikliai[],2,FALSE)</f>
        <v>Cheminiai rodikliai</v>
      </c>
      <c r="D19" s="78" t="str">
        <f>VLOOKUP(PlanRodVandens[[#This Row],[Kodas]],Rodikliai[],3,FALSE)</f>
        <v>Chromas</v>
      </c>
      <c r="E19" s="79" t="str">
        <f>IF(VLOOKUP(PlanRodVandens[[#This Row],[Kodas]],TarpReik[],3,FALSE)=0,"",VLOOKUP(PlanRodVandens[[#This Row],[Kodas]],TarpReik[],3,FALSE))</f>
        <v>B</v>
      </c>
      <c r="F19" s="80" t="str">
        <f>IFERROR(VLOOKUP(PlanRodVandens[[#This Row],[Dažnumo grupė]],TarpPlanas[],6,FALSE),"")</f>
        <v/>
      </c>
      <c r="G19" s="42"/>
      <c r="H19" s="115"/>
    </row>
    <row r="20" spans="2:8" ht="18" x14ac:dyDescent="0.25">
      <c r="B20" s="77" t="s">
        <v>110</v>
      </c>
      <c r="C20" s="78" t="str">
        <f>VLOOKUP(PlanRodVandens[[#This Row],[Kodas]],Rodikliai[],2,FALSE)</f>
        <v>Cheminiai rodikliai</v>
      </c>
      <c r="D20" s="78" t="str">
        <f>VLOOKUP(PlanRodVandens[[#This Row],[Kodas]],Rodikliai[],3,FALSE)</f>
        <v>Cianidas</v>
      </c>
      <c r="E20" s="79" t="str">
        <f>IF(VLOOKUP(PlanRodVandens[[#This Row],[Kodas]],TarpReik[],3,FALSE)=0,"",VLOOKUP(PlanRodVandens[[#This Row],[Kodas]],TarpReik[],3,FALSE))</f>
        <v>B</v>
      </c>
      <c r="F20" s="80" t="str">
        <f>IFERROR(VLOOKUP(PlanRodVandens[[#This Row],[Dažnumo grupė]],TarpPlanas[],6,FALSE),"")</f>
        <v/>
      </c>
      <c r="G20" s="42"/>
      <c r="H20" s="115"/>
    </row>
    <row r="21" spans="2:8" ht="18" x14ac:dyDescent="0.25">
      <c r="B21" s="77" t="s">
        <v>112</v>
      </c>
      <c r="C21" s="78" t="str">
        <f>VLOOKUP(PlanRodVandens[[#This Row],[Kodas]],Rodikliai[],2,FALSE)</f>
        <v>Cheminiai rodikliai</v>
      </c>
      <c r="D21" s="78" t="str">
        <f>VLOOKUP(PlanRodVandens[[#This Row],[Kodas]],Rodikliai[],3,FALSE)</f>
        <v>Epichlorhidrinas</v>
      </c>
      <c r="E21" s="79" t="str">
        <f>IF(VLOOKUP(PlanRodVandens[[#This Row],[Kodas]],TarpReik[],3,FALSE)=0,"",VLOOKUP(PlanRodVandens[[#This Row],[Kodas]],TarpReik[],3,FALSE))</f>
        <v>B</v>
      </c>
      <c r="F21" s="80" t="str">
        <f>IFERROR(VLOOKUP(PlanRodVandens[[#This Row],[Dažnumo grupė]],TarpPlanas[],6,FALSE),"")</f>
        <v/>
      </c>
      <c r="G21" s="42"/>
      <c r="H21" s="115"/>
    </row>
    <row r="22" spans="2:8" ht="18" x14ac:dyDescent="0.25">
      <c r="B22" s="77" t="s">
        <v>113</v>
      </c>
      <c r="C22" s="78" t="str">
        <f>VLOOKUP(PlanRodVandens[[#This Row],[Kodas]],Rodikliai[],2,FALSE)</f>
        <v>Cheminiai rodikliai</v>
      </c>
      <c r="D22" s="78" t="str">
        <f>VLOOKUP(PlanRodVandens[[#This Row],[Kodas]],Rodikliai[],3,FALSE)</f>
        <v>Fluoridas</v>
      </c>
      <c r="E22" s="79" t="str">
        <f>IF(VLOOKUP(PlanRodVandens[[#This Row],[Kodas]],TarpReik[],3,FALSE)=0,"",VLOOKUP(PlanRodVandens[[#This Row],[Kodas]],TarpReik[],3,FALSE))</f>
        <v>B</v>
      </c>
      <c r="F22" s="80" t="str">
        <f>IFERROR(VLOOKUP(PlanRodVandens[[#This Row],[Dažnumo grupė]],TarpPlanas[],6,FALSE),"")</f>
        <v/>
      </c>
      <c r="G22" s="42"/>
      <c r="H22" s="115"/>
    </row>
    <row r="23" spans="2:8" ht="18" x14ac:dyDescent="0.25">
      <c r="B23" s="77" t="s">
        <v>116</v>
      </c>
      <c r="C23" s="78" t="str">
        <f>VLOOKUP(PlanRodVandens[[#This Row],[Kodas]],Rodikliai[],2,FALSE)</f>
        <v>Cheminiai rodikliai</v>
      </c>
      <c r="D23" s="78" t="str">
        <f>VLOOKUP(PlanRodVandens[[#This Row],[Kodas]],Rodikliai[],3,FALSE)</f>
        <v>Gyvsidabris</v>
      </c>
      <c r="E23" s="79" t="str">
        <f>IF(VLOOKUP(PlanRodVandens[[#This Row],[Kodas]],TarpReik[],3,FALSE)=0,"",VLOOKUP(PlanRodVandens[[#This Row],[Kodas]],TarpReik[],3,FALSE))</f>
        <v>B</v>
      </c>
      <c r="F23" s="80" t="str">
        <f>IFERROR(VLOOKUP(PlanRodVandens[[#This Row],[Dažnumo grupė]],TarpPlanas[],6,FALSE),"")</f>
        <v/>
      </c>
      <c r="G23" s="42"/>
      <c r="H23" s="115"/>
    </row>
    <row r="24" spans="2:8" ht="18" x14ac:dyDescent="0.25">
      <c r="B24" s="77" t="s">
        <v>114</v>
      </c>
      <c r="C24" s="78" t="str">
        <f>VLOOKUP(PlanRodVandens[[#This Row],[Kodas]],Rodikliai[],2,FALSE)</f>
        <v>Cheminiai rodikliai</v>
      </c>
      <c r="D24" s="78" t="str">
        <f>VLOOKUP(PlanRodVandens[[#This Row],[Kodas]],Rodikliai[],3,FALSE)</f>
        <v>Haloacetinės rūgštys</v>
      </c>
      <c r="E24" s="79" t="str">
        <f ca="1">IF(VLOOKUP(PlanRodVandens[[#This Row],[Kodas]],TarpReik[],3,FALSE)=0,"",VLOOKUP(PlanRodVandens[[#This Row],[Kodas]],TarpReik[],3,FALSE))</f>
        <v/>
      </c>
      <c r="F24" s="80" t="str">
        <f ca="1">IFERROR(VLOOKUP(PlanRodVandens[[#This Row],[Dažnumo grupė]],TarpPlanas[],6,FALSE),"")</f>
        <v/>
      </c>
      <c r="G24" s="42"/>
      <c r="H24" s="115"/>
    </row>
    <row r="25" spans="2:8" ht="18" x14ac:dyDescent="0.25">
      <c r="B25" s="77" t="s">
        <v>105</v>
      </c>
      <c r="C25" s="78" t="str">
        <f>VLOOKUP(PlanRodVandens[[#This Row],[Kodas]],Rodikliai[],2,FALSE)</f>
        <v>Cheminiai rodikliai</v>
      </c>
      <c r="D25" s="78" t="str">
        <f>VLOOKUP(PlanRodVandens[[#This Row],[Kodas]],Rodikliai[],3,FALSE)</f>
        <v>Kadmis</v>
      </c>
      <c r="E25" s="79" t="str">
        <f>IF(VLOOKUP(PlanRodVandens[[#This Row],[Kodas]],TarpReik[],3,FALSE)=0,"",VLOOKUP(PlanRodVandens[[#This Row],[Kodas]],TarpReik[],3,FALSE))</f>
        <v>B</v>
      </c>
      <c r="F25" s="80" t="str">
        <f>IFERROR(VLOOKUP(PlanRodVandens[[#This Row],[Dažnumo grupė]],TarpPlanas[],6,FALSE),"")</f>
        <v/>
      </c>
      <c r="G25" s="42"/>
      <c r="H25" s="115"/>
    </row>
    <row r="26" spans="2:8" ht="18" x14ac:dyDescent="0.25">
      <c r="B26" s="77" t="s">
        <v>117</v>
      </c>
      <c r="C26" s="78" t="str">
        <f>VLOOKUP(PlanRodVandens[[#This Row],[Kodas]],Rodikliai[],2,FALSE)</f>
        <v>Cheminiai rodikliai</v>
      </c>
      <c r="D26" s="78" t="str">
        <f>VLOOKUP(PlanRodVandens[[#This Row],[Kodas]],Rodikliai[],3,FALSE)</f>
        <v>Mikrocistinas-LR</v>
      </c>
      <c r="E26" s="79" t="str">
        <f>IF(VLOOKUP(PlanRodVandens[[#This Row],[Kodas]],TarpReik[],3,FALSE)=0,"",VLOOKUP(PlanRodVandens[[#This Row],[Kodas]],TarpReik[],3,FALSE))</f>
        <v>B</v>
      </c>
      <c r="F26" s="80" t="str">
        <f>IFERROR(VLOOKUP(PlanRodVandens[[#This Row],[Dažnumo grupė]],TarpPlanas[],6,FALSE),"")</f>
        <v/>
      </c>
      <c r="G26" s="42"/>
      <c r="H26" s="115"/>
    </row>
    <row r="27" spans="2:8" ht="18" x14ac:dyDescent="0.25">
      <c r="B27" s="77" t="s">
        <v>118</v>
      </c>
      <c r="C27" s="78" t="str">
        <f>VLOOKUP(PlanRodVandens[[#This Row],[Kodas]],Rodikliai[],2,FALSE)</f>
        <v>Cheminiai rodikliai</v>
      </c>
      <c r="D27" s="78" t="str">
        <f>VLOOKUP(PlanRodVandens[[#This Row],[Kodas]],Rodikliai[],3,FALSE)</f>
        <v>Nikelis</v>
      </c>
      <c r="E27" s="79" t="str">
        <f>IF(VLOOKUP(PlanRodVandens[[#This Row],[Kodas]],TarpReik[],3,FALSE)=0,"",VLOOKUP(PlanRodVandens[[#This Row],[Kodas]],TarpReik[],3,FALSE))</f>
        <v>B</v>
      </c>
      <c r="F27" s="80" t="str">
        <f>IFERROR(VLOOKUP(PlanRodVandens[[#This Row],[Dažnumo grupė]],TarpPlanas[],6,FALSE),"")</f>
        <v/>
      </c>
      <c r="G27" s="42"/>
      <c r="H27" s="115"/>
    </row>
    <row r="28" spans="2:8" ht="18" x14ac:dyDescent="0.25">
      <c r="B28" s="77" t="s">
        <v>122</v>
      </c>
      <c r="C28" s="78" t="str">
        <f>VLOOKUP(PlanRodVandens[[#This Row],[Kodas]],Rodikliai[],2,FALSE)</f>
        <v>Cheminiai rodikliai</v>
      </c>
      <c r="D28" s="78" t="str">
        <f>VLOOKUP(PlanRodVandens[[#This Row],[Kodas]],Rodikliai[],3,FALSE)</f>
        <v>Nitratai / nitritai formulė  (atitikties vietoje)</v>
      </c>
      <c r="E28" s="79" t="str">
        <f>IF(VLOOKUP(PlanRodVandens[[#This Row],[Kodas]],TarpReik[],3,FALSE)=0,"",VLOOKUP(PlanRodVandens[[#This Row],[Kodas]],TarpReik[],3,FALSE))</f>
        <v>B</v>
      </c>
      <c r="F28" s="80" t="str">
        <f>IFERROR(VLOOKUP(PlanRodVandens[[#This Row],[Dažnumo grupė]],TarpPlanas[],6,FALSE),"")</f>
        <v/>
      </c>
      <c r="G28" s="42"/>
      <c r="H28" s="115"/>
    </row>
    <row r="29" spans="2:8" ht="18" x14ac:dyDescent="0.25">
      <c r="B29" s="77" t="s">
        <v>119</v>
      </c>
      <c r="C29" s="78" t="str">
        <f>VLOOKUP(PlanRodVandens[[#This Row],[Kodas]],Rodikliai[],2,FALSE)</f>
        <v>Cheminiai rodikliai</v>
      </c>
      <c r="D29" s="78" t="str">
        <f>VLOOKUP(PlanRodVandens[[#This Row],[Kodas]],Rodikliai[],3,FALSE)</f>
        <v>Nitratas (atitikties vietoje)</v>
      </c>
      <c r="E29" s="79" t="str">
        <f>IF(VLOOKUP(PlanRodVandens[[#This Row],[Kodas]],TarpReik[],3,FALSE)=0,"",VLOOKUP(PlanRodVandens[[#This Row],[Kodas]],TarpReik[],3,FALSE))</f>
        <v>B</v>
      </c>
      <c r="F29" s="80" t="str">
        <f>IFERROR(VLOOKUP(PlanRodVandens[[#This Row],[Dažnumo grupė]],TarpPlanas[],6,FALSE),"")</f>
        <v/>
      </c>
      <c r="G29" s="42"/>
      <c r="H29" s="115"/>
    </row>
    <row r="30" spans="2:8" ht="18" x14ac:dyDescent="0.25">
      <c r="B30" s="77" t="s">
        <v>121</v>
      </c>
      <c r="C30" s="78" t="str">
        <f>VLOOKUP(PlanRodVandens[[#This Row],[Kodas]],Rodikliai[],2,FALSE)</f>
        <v>Cheminiai rodikliai</v>
      </c>
      <c r="D30" s="78" t="str">
        <f>VLOOKUP(PlanRodVandens[[#This Row],[Kodas]],Rodikliai[],3,FALSE)</f>
        <v>Nitritas (atitikties vietoje)</v>
      </c>
      <c r="E30" s="79" t="str">
        <f ca="1">IF(VLOOKUP(PlanRodVandens[[#This Row],[Kodas]],TarpReik[],3,FALSE)=0,"",VLOOKUP(PlanRodVandens[[#This Row],[Kodas]],TarpReik[],3,FALSE))</f>
        <v>B</v>
      </c>
      <c r="F30" s="80" t="str">
        <f ca="1">IFERROR(VLOOKUP(PlanRodVandens[[#This Row],[Dažnumo grupė]],TarpPlanas[],6,FALSE),"")</f>
        <v/>
      </c>
      <c r="G30" s="42"/>
      <c r="H30" s="115"/>
    </row>
    <row r="31" spans="2:8" ht="18" x14ac:dyDescent="0.25">
      <c r="B31" s="77" t="s">
        <v>120</v>
      </c>
      <c r="C31" s="78" t="str">
        <f>VLOOKUP(PlanRodVandens[[#This Row],[Kodas]],Rodikliai[],2,FALSE)</f>
        <v>Cheminiai rodikliai</v>
      </c>
      <c r="D31" s="78" t="str">
        <f>VLOOKUP(PlanRodVandens[[#This Row],[Kodas]],Rodikliai[],3,FALSE)</f>
        <v>Nitritas (vandenyje ištekančiame iš geriamojo vandens ruošimo įrenginių)</v>
      </c>
      <c r="E31" s="79" t="str">
        <f>IF(VLOOKUP(PlanRodVandens[[#This Row],[Kodas]],TarpReik[],3,FALSE)=0,"",VLOOKUP(PlanRodVandens[[#This Row],[Kodas]],TarpReik[],3,FALSE))</f>
        <v/>
      </c>
      <c r="F31" s="80" t="str">
        <f>IFERROR(VLOOKUP(PlanRodVandens[[#This Row],[Dažnumo grupė]],TarpPlanas[],6,FALSE),"")</f>
        <v/>
      </c>
      <c r="G31" s="42"/>
      <c r="H31" s="115"/>
    </row>
    <row r="32" spans="2:8" ht="18" x14ac:dyDescent="0.25">
      <c r="B32" s="77" t="s">
        <v>320</v>
      </c>
      <c r="C32" s="78" t="str">
        <f>VLOOKUP(PlanRodVandens[[#This Row],[Kodas]],Rodikliai[],2,FALSE)</f>
        <v>Cheminiai rodikliai</v>
      </c>
      <c r="D32" s="78" t="str">
        <f>VLOOKUP(PlanRodVandens[[#This Row],[Kodas]],Rodikliai[],3,FALSE)</f>
        <v>PFAS iš viso</v>
      </c>
      <c r="E32" s="79" t="str">
        <f>IF(VLOOKUP(PlanRodVandens[[#This Row],[Kodas]],TarpReik[],3,FALSE)=0,"",VLOOKUP(PlanRodVandens[[#This Row],[Kodas]],TarpReik[],3,FALSE))</f>
        <v>B</v>
      </c>
      <c r="F32" s="80" t="str">
        <f>IFERROR(VLOOKUP(PlanRodVandens[[#This Row],[Dažnumo grupė]],TarpPlanas[],6,FALSE),"")</f>
        <v/>
      </c>
      <c r="G32" s="42"/>
      <c r="H32" s="115"/>
    </row>
    <row r="33" spans="2:8" ht="18" x14ac:dyDescent="0.25">
      <c r="B33" s="77" t="s">
        <v>128</v>
      </c>
      <c r="C33" s="78" t="str">
        <f>VLOOKUP(PlanRodVandens[[#This Row],[Kodas]],Rodikliai[],2,FALSE)</f>
        <v>Cheminiai rodikliai</v>
      </c>
      <c r="D33" s="78" t="str">
        <f>VLOOKUP(PlanRodVandens[[#This Row],[Kodas]],Rodikliai[],3,FALSE)</f>
        <v>PFAS suma</v>
      </c>
      <c r="E33" s="79" t="str">
        <f>IF(VLOOKUP(PlanRodVandens[[#This Row],[Kodas]],TarpReik[],3,FALSE)=0,"",VLOOKUP(PlanRodVandens[[#This Row],[Kodas]],TarpReik[],3,FALSE))</f>
        <v>B</v>
      </c>
      <c r="F33" s="80" t="str">
        <f>IFERROR(VLOOKUP(PlanRodVandens[[#This Row],[Dažnumo grupė]],TarpPlanas[],6,FALSE),"")</f>
        <v/>
      </c>
      <c r="G33" s="42"/>
      <c r="H33" s="115"/>
    </row>
    <row r="34" spans="2:8" ht="18" x14ac:dyDescent="0.25">
      <c r="B34" s="77" t="s">
        <v>129</v>
      </c>
      <c r="C34" s="78" t="str">
        <f>VLOOKUP(PlanRodVandens[[#This Row],[Kodas]],Rodikliai[],2,FALSE)</f>
        <v>Cheminiai rodikliai</v>
      </c>
      <c r="D34" s="78" t="str">
        <f>VLOOKUP(PlanRodVandens[[#This Row],[Kodas]],Rodikliai[],3,FALSE)</f>
        <v>Policikliniai aromatiniai angliavandeniliai</v>
      </c>
      <c r="E34" s="79" t="str">
        <f>IF(VLOOKUP(PlanRodVandens[[#This Row],[Kodas]],TarpReik[],3,FALSE)=0,"",VLOOKUP(PlanRodVandens[[#This Row],[Kodas]],TarpReik[],3,FALSE))</f>
        <v>B</v>
      </c>
      <c r="F34" s="80" t="str">
        <f>IFERROR(VLOOKUP(PlanRodVandens[[#This Row],[Dažnumo grupė]],TarpPlanas[],6,FALSE),"")</f>
        <v/>
      </c>
      <c r="G34" s="42"/>
      <c r="H34" s="115"/>
    </row>
    <row r="35" spans="2:8" ht="18" x14ac:dyDescent="0.25">
      <c r="B35" s="77" t="s">
        <v>130</v>
      </c>
      <c r="C35" s="78" t="str">
        <f>VLOOKUP(PlanRodVandens[[#This Row],[Kodas]],Rodikliai[],2,FALSE)</f>
        <v>Cheminiai rodikliai</v>
      </c>
      <c r="D35" s="78" t="str">
        <f>VLOOKUP(PlanRodVandens[[#This Row],[Kodas]],Rodikliai[],3,FALSE)</f>
        <v>Selenas</v>
      </c>
      <c r="E35" s="79" t="str">
        <f>IF(VLOOKUP(PlanRodVandens[[#This Row],[Kodas]],TarpReik[],3,FALSE)=0,"",VLOOKUP(PlanRodVandens[[#This Row],[Kodas]],TarpReik[],3,FALSE))</f>
        <v>B</v>
      </c>
      <c r="F35" s="80" t="str">
        <f>IFERROR(VLOOKUP(PlanRodVandens[[#This Row],[Dažnumo grupė]],TarpPlanas[],6,FALSE),"")</f>
        <v/>
      </c>
      <c r="G35" s="42"/>
      <c r="H35" s="115"/>
    </row>
    <row r="36" spans="2:8" ht="18" x14ac:dyDescent="0.25">
      <c r="B36" s="77" t="s">
        <v>98</v>
      </c>
      <c r="C36" s="78" t="str">
        <f>VLOOKUP(PlanRodVandens[[#This Row],[Kodas]],Rodikliai[],2,FALSE)</f>
        <v>Cheminiai rodikliai</v>
      </c>
      <c r="D36" s="78" t="str">
        <f>VLOOKUP(PlanRodVandens[[#This Row],[Kodas]],Rodikliai[],3,FALSE)</f>
        <v>Stibis</v>
      </c>
      <c r="E36" s="79" t="str">
        <f>IF(VLOOKUP(PlanRodVandens[[#This Row],[Kodas]],TarpReik[],3,FALSE)=0,"",VLOOKUP(PlanRodVandens[[#This Row],[Kodas]],TarpReik[],3,FALSE))</f>
        <v>B</v>
      </c>
      <c r="F36" s="80" t="str">
        <f>IFERROR(VLOOKUP(PlanRodVandens[[#This Row],[Dažnumo grupė]],TarpPlanas[],6,FALSE),"")</f>
        <v/>
      </c>
      <c r="G36" s="42"/>
      <c r="H36" s="115"/>
    </row>
    <row r="37" spans="2:8" ht="18" x14ac:dyDescent="0.25">
      <c r="B37" s="77" t="s">
        <v>115</v>
      </c>
      <c r="C37" s="78" t="str">
        <f>VLOOKUP(PlanRodVandens[[#This Row],[Kodas]],Rodikliai[],2,FALSE)</f>
        <v>Cheminiai rodikliai</v>
      </c>
      <c r="D37" s="78" t="str">
        <f>VLOOKUP(PlanRodVandens[[#This Row],[Kodas]],Rodikliai[],3,FALSE)</f>
        <v>Švinas</v>
      </c>
      <c r="E37" s="79" t="str">
        <f>IF(VLOOKUP(PlanRodVandens[[#This Row],[Kodas]],TarpReik[],3,FALSE)=0,"",VLOOKUP(PlanRodVandens[[#This Row],[Kodas]],TarpReik[],3,FALSE))</f>
        <v>B</v>
      </c>
      <c r="F37" s="80" t="str">
        <f>IFERROR(VLOOKUP(PlanRodVandens[[#This Row],[Dažnumo grupė]],TarpPlanas[],6,FALSE),"")</f>
        <v/>
      </c>
      <c r="G37" s="42"/>
      <c r="H37" s="115"/>
    </row>
    <row r="38" spans="2:8" ht="18" x14ac:dyDescent="0.25">
      <c r="B38" s="77" t="s">
        <v>131</v>
      </c>
      <c r="C38" s="78" t="str">
        <f>VLOOKUP(PlanRodVandens[[#This Row],[Kodas]],Rodikliai[],2,FALSE)</f>
        <v>Cheminiai rodikliai</v>
      </c>
      <c r="D38" s="78" t="str">
        <f>VLOOKUP(PlanRodVandens[[#This Row],[Kodas]],Rodikliai[],3,FALSE)</f>
        <v>Tetrachloreteno ir trichloreteno suma</v>
      </c>
      <c r="E38" s="79" t="str">
        <f>IF(VLOOKUP(PlanRodVandens[[#This Row],[Kodas]],TarpReik[],3,FALSE)=0,"",VLOOKUP(PlanRodVandens[[#This Row],[Kodas]],TarpReik[],3,FALSE))</f>
        <v>B</v>
      </c>
      <c r="F38" s="80" t="str">
        <f>IFERROR(VLOOKUP(PlanRodVandens[[#This Row],[Dažnumo grupė]],TarpPlanas[],6,FALSE),"")</f>
        <v/>
      </c>
      <c r="G38" s="42"/>
      <c r="H38" s="115"/>
    </row>
    <row r="39" spans="2:8" ht="18" x14ac:dyDescent="0.25">
      <c r="B39" s="77" t="s">
        <v>132</v>
      </c>
      <c r="C39" s="78" t="str">
        <f>VLOOKUP(PlanRodVandens[[#This Row],[Kodas]],Rodikliai[],2,FALSE)</f>
        <v>Cheminiai rodikliai</v>
      </c>
      <c r="D39" s="78" t="str">
        <f>VLOOKUP(PlanRodVandens[[#This Row],[Kodas]],Rodikliai[],3,FALSE)</f>
        <v>Trihalometanų suma</v>
      </c>
      <c r="E39" s="79" t="str">
        <f>IF(VLOOKUP(PlanRodVandens[[#This Row],[Kodas]],TarpReik[],3,FALSE)=0,"",VLOOKUP(PlanRodVandens[[#This Row],[Kodas]],TarpReik[],3,FALSE))</f>
        <v>B</v>
      </c>
      <c r="F39" s="80" t="str">
        <f>IFERROR(VLOOKUP(PlanRodVandens[[#This Row],[Dažnumo grupė]],TarpPlanas[],6,FALSE),"")</f>
        <v/>
      </c>
      <c r="G39" s="42"/>
      <c r="H39" s="115"/>
    </row>
    <row r="40" spans="2:8" ht="18" x14ac:dyDescent="0.25">
      <c r="B40" s="77" t="s">
        <v>133</v>
      </c>
      <c r="C40" s="78" t="str">
        <f>VLOOKUP(PlanRodVandens[[#This Row],[Kodas]],Rodikliai[],2,FALSE)</f>
        <v>Cheminiai rodikliai</v>
      </c>
      <c r="D40" s="78" t="str">
        <f>VLOOKUP(PlanRodVandens[[#This Row],[Kodas]],Rodikliai[],3,FALSE)</f>
        <v>Uranas</v>
      </c>
      <c r="E40" s="79" t="str">
        <f>IF(VLOOKUP(PlanRodVandens[[#This Row],[Kodas]],TarpReik[],3,FALSE)=0,"",VLOOKUP(PlanRodVandens[[#This Row],[Kodas]],TarpReik[],3,FALSE))</f>
        <v>B</v>
      </c>
      <c r="F40" s="80" t="str">
        <f>IFERROR(VLOOKUP(PlanRodVandens[[#This Row],[Dažnumo grupė]],TarpPlanas[],6,FALSE),"")</f>
        <v/>
      </c>
      <c r="G40" s="42"/>
      <c r="H40" s="115"/>
    </row>
    <row r="41" spans="2:8" ht="18" x14ac:dyDescent="0.25">
      <c r="B41" s="77" t="s">
        <v>109</v>
      </c>
      <c r="C41" s="78" t="str">
        <f>VLOOKUP(PlanRodVandens[[#This Row],[Kodas]],Rodikliai[],2,FALSE)</f>
        <v>Cheminiai rodikliai</v>
      </c>
      <c r="D41" s="78" t="str">
        <f>VLOOKUP(PlanRodVandens[[#This Row],[Kodas]],Rodikliai[],3,FALSE)</f>
        <v>Varis</v>
      </c>
      <c r="E41" s="79" t="str">
        <f>IF(VLOOKUP(PlanRodVandens[[#This Row],[Kodas]],TarpReik[],3,FALSE)=0,"",VLOOKUP(PlanRodVandens[[#This Row],[Kodas]],TarpReik[],3,FALSE))</f>
        <v>B</v>
      </c>
      <c r="F41" s="80" t="str">
        <f>IFERROR(VLOOKUP(PlanRodVandens[[#This Row],[Dažnumo grupė]],TarpPlanas[],6,FALSE),"")</f>
        <v/>
      </c>
      <c r="G41" s="42"/>
      <c r="H41" s="115"/>
    </row>
    <row r="42" spans="2:8" ht="18" x14ac:dyDescent="0.25">
      <c r="B42" s="77" t="s">
        <v>134</v>
      </c>
      <c r="C42" s="78" t="str">
        <f>VLOOKUP(PlanRodVandens[[#This Row],[Kodas]],Rodikliai[],2,FALSE)</f>
        <v>Cheminiai rodikliai</v>
      </c>
      <c r="D42" s="78" t="str">
        <f>VLOOKUP(PlanRodVandens[[#This Row],[Kodas]],Rodikliai[],3,FALSE)</f>
        <v>Vinilo chloridas</v>
      </c>
      <c r="E42" s="79" t="str">
        <f>IF(VLOOKUP(PlanRodVandens[[#This Row],[Kodas]],TarpReik[],3,FALSE)=0,"",VLOOKUP(PlanRodVandens[[#This Row],[Kodas]],TarpReik[],3,FALSE))</f>
        <v>B</v>
      </c>
      <c r="F42" s="80" t="str">
        <f>IFERROR(VLOOKUP(PlanRodVandens[[#This Row],[Dažnumo grupė]],TarpPlanas[],6,FALSE),"")</f>
        <v/>
      </c>
      <c r="G42" s="42"/>
      <c r="H42" s="115"/>
    </row>
    <row r="43" spans="2:8" ht="18" x14ac:dyDescent="0.25">
      <c r="B43" s="77" t="s">
        <v>135</v>
      </c>
      <c r="C43" s="78" t="str">
        <f>VLOOKUP(PlanRodVandens[[#This Row],[Kodas]],Rodikliai[],2,FALSE)</f>
        <v>Indikatoriniai rodikliai</v>
      </c>
      <c r="D43" s="78" t="str">
        <f>VLOOKUP(PlanRodVandens[[#This Row],[Kodas]],Rodikliai[],3,FALSE)</f>
        <v>Aliuminis</v>
      </c>
      <c r="E43" s="79" t="str">
        <f ca="1">IF(VLOOKUP(PlanRodVandens[[#This Row],[Kodas]],TarpReik[],3,FALSE)=0,"",VLOOKUP(PlanRodVandens[[#This Row],[Kodas]],TarpReik[],3,FALSE))</f>
        <v>B</v>
      </c>
      <c r="F43" s="80" t="str">
        <f ca="1">IFERROR(VLOOKUP(PlanRodVandens[[#This Row],[Dažnumo grupė]],TarpPlanas[],6,FALSE),"")</f>
        <v/>
      </c>
      <c r="G43" s="42"/>
      <c r="H43" s="115"/>
    </row>
    <row r="44" spans="2:8" ht="18" x14ac:dyDescent="0.25">
      <c r="B44" s="77" t="s">
        <v>136</v>
      </c>
      <c r="C44" s="78" t="str">
        <f>VLOOKUP(PlanRodVandens[[#This Row],[Kodas]],Rodikliai[],2,FALSE)</f>
        <v>Indikatoriniai rodikliai</v>
      </c>
      <c r="D44" s="78" t="str">
        <f>VLOOKUP(PlanRodVandens[[#This Row],[Kodas]],Rodikliai[],3,FALSE)</f>
        <v>Amonis</v>
      </c>
      <c r="E44" s="79" t="str">
        <f ca="1">IF(VLOOKUP(PlanRodVandens[[#This Row],[Kodas]],TarpReik[],3,FALSE)=0,"",VLOOKUP(PlanRodVandens[[#This Row],[Kodas]],TarpReik[],3,FALSE))</f>
        <v>B</v>
      </c>
      <c r="F44" s="80" t="str">
        <f ca="1">IFERROR(VLOOKUP(PlanRodVandens[[#This Row],[Dažnumo grupė]],TarpPlanas[],6,FALSE),"")</f>
        <v/>
      </c>
      <c r="G44" s="42"/>
      <c r="H44" s="115"/>
    </row>
    <row r="45" spans="2:8" ht="18" x14ac:dyDescent="0.25">
      <c r="B45" s="77" t="s">
        <v>151</v>
      </c>
      <c r="C45" s="78" t="str">
        <f>VLOOKUP(PlanRodVandens[[#This Row],[Kodas]],Rodikliai[],2,FALSE)</f>
        <v>Indikatoriniai rodikliai</v>
      </c>
      <c r="D45" s="78" t="str">
        <f>VLOOKUP(PlanRodVandens[[#This Row],[Kodas]],Rodikliai[],3,FALSE)</f>
        <v>Bendroji organinė anglis (TOC)</v>
      </c>
      <c r="E45" s="79" t="str">
        <f>IF(VLOOKUP(PlanRodVandens[[#This Row],[Kodas]],TarpReik[],3,FALSE)=0,"",VLOOKUP(PlanRodVandens[[#This Row],[Kodas]],TarpReik[],3,FALSE))</f>
        <v>B</v>
      </c>
      <c r="F45" s="80" t="str">
        <f>IFERROR(VLOOKUP(PlanRodVandens[[#This Row],[Dažnumo grupė]],TarpPlanas[],6,FALSE),"")</f>
        <v/>
      </c>
      <c r="G45" s="42"/>
      <c r="H45" s="115"/>
    </row>
    <row r="46" spans="2:8" ht="18" x14ac:dyDescent="0.25">
      <c r="B46" s="77" t="s">
        <v>137</v>
      </c>
      <c r="C46" s="78" t="str">
        <f>VLOOKUP(PlanRodVandens[[#This Row],[Kodas]],Rodikliai[],2,FALSE)</f>
        <v>Indikatoriniai rodikliai</v>
      </c>
      <c r="D46" s="78" t="str">
        <f>VLOOKUP(PlanRodVandens[[#This Row],[Kodas]],Rodikliai[],3,FALSE)</f>
        <v>Chloridas</v>
      </c>
      <c r="E46" s="79" t="str">
        <f>IF(VLOOKUP(PlanRodVandens[[#This Row],[Kodas]],TarpReik[],3,FALSE)=0,"",VLOOKUP(PlanRodVandens[[#This Row],[Kodas]],TarpReik[],3,FALSE))</f>
        <v>B</v>
      </c>
      <c r="F46" s="80" t="str">
        <f>IFERROR(VLOOKUP(PlanRodVandens[[#This Row],[Dažnumo grupė]],TarpPlanas[],6,FALSE),"")</f>
        <v/>
      </c>
      <c r="G46" s="42"/>
      <c r="H46" s="115"/>
    </row>
    <row r="47" spans="2:8" ht="18" x14ac:dyDescent="0.25">
      <c r="B47" s="77" t="s">
        <v>152</v>
      </c>
      <c r="C47" s="78" t="str">
        <f>VLOOKUP(PlanRodVandens[[#This Row],[Kodas]],Rodikliai[],2,FALSE)</f>
        <v>Indikatoriniai rodikliai</v>
      </c>
      <c r="D47" s="78" t="str">
        <f>VLOOKUP(PlanRodVandens[[#This Row],[Kodas]],Rodikliai[],3,FALSE)</f>
        <v>Drumstumas</v>
      </c>
      <c r="E47" s="79" t="str">
        <f>IF(VLOOKUP(PlanRodVandens[[#This Row],[Kodas]],TarpReik[],3,FALSE)=0,"",VLOOKUP(PlanRodVandens[[#This Row],[Kodas]],TarpReik[],3,FALSE))</f>
        <v>A</v>
      </c>
      <c r="F47" s="80" t="str">
        <f>IFERROR(VLOOKUP(PlanRodVandens[[#This Row],[Dažnumo grupė]],TarpPlanas[],6,FALSE),"")</f>
        <v/>
      </c>
      <c r="G47" s="42"/>
      <c r="H47" s="115"/>
    </row>
    <row r="48" spans="2:8" ht="18" x14ac:dyDescent="0.25">
      <c r="B48" s="77" t="s">
        <v>142</v>
      </c>
      <c r="C48" s="78" t="str">
        <f>VLOOKUP(PlanRodVandens[[#This Row],[Kodas]],Rodikliai[],2,FALSE)</f>
        <v>Indikatoriniai rodikliai</v>
      </c>
      <c r="D48" s="78" t="str">
        <f>VLOOKUP(PlanRodVandens[[#This Row],[Kodas]],Rodikliai[],3,FALSE)</f>
        <v>Geležis</v>
      </c>
      <c r="E48" s="79" t="str">
        <f ca="1">IF(VLOOKUP(PlanRodVandens[[#This Row],[Kodas]],TarpReik[],3,FALSE)=0,"",VLOOKUP(PlanRodVandens[[#This Row],[Kodas]],TarpReik[],3,FALSE))</f>
        <v>B</v>
      </c>
      <c r="F48" s="80" t="str">
        <f ca="1">IFERROR(VLOOKUP(PlanRodVandens[[#This Row],[Dažnumo grupė]],TarpPlanas[],6,FALSE),"")</f>
        <v/>
      </c>
      <c r="G48" s="42"/>
      <c r="H48" s="115"/>
    </row>
    <row r="49" spans="2:8" ht="18" x14ac:dyDescent="0.25">
      <c r="B49" s="77" t="s">
        <v>150</v>
      </c>
      <c r="C49" s="78" t="str">
        <f>VLOOKUP(PlanRodVandens[[#This Row],[Kodas]],Rodikliai[],2,FALSE)</f>
        <v>Indikatoriniai rodikliai</v>
      </c>
      <c r="D49" s="78" t="str">
        <f>VLOOKUP(PlanRodVandens[[#This Row],[Kodas]],Rodikliai[],3,FALSE)</f>
        <v>Koliforminės bakterijos</v>
      </c>
      <c r="E49" s="79" t="str">
        <f>IF(VLOOKUP(PlanRodVandens[[#This Row],[Kodas]],TarpReik[],3,FALSE)=0,"",VLOOKUP(PlanRodVandens[[#This Row],[Kodas]],TarpReik[],3,FALSE))</f>
        <v>A</v>
      </c>
      <c r="F49" s="80" t="str">
        <f>IFERROR(VLOOKUP(PlanRodVandens[[#This Row],[Dažnumo grupė]],TarpPlanas[],6,FALSE),"")</f>
        <v/>
      </c>
      <c r="G49" s="42"/>
      <c r="H49" s="115"/>
    </row>
    <row r="50" spans="2:8" ht="18" x14ac:dyDescent="0.25">
      <c r="B50" s="77" t="s">
        <v>149</v>
      </c>
      <c r="C50" s="78" t="str">
        <f>VLOOKUP(PlanRodVandens[[#This Row],[Kodas]],Rodikliai[],2,FALSE)</f>
        <v>Indikatoriniai rodikliai</v>
      </c>
      <c r="D50" s="78" t="str">
        <f>VLOOKUP(PlanRodVandens[[#This Row],[Kodas]],Rodikliai[],3,FALSE)</f>
        <v>Kolonijas sudarantys vienetai 22 °C temperatūroje</v>
      </c>
      <c r="E50" s="79" t="str">
        <f>IF(VLOOKUP(PlanRodVandens[[#This Row],[Kodas]],TarpReik[],3,FALSE)=0,"",VLOOKUP(PlanRodVandens[[#This Row],[Kodas]],TarpReik[],3,FALSE))</f>
        <v>A</v>
      </c>
      <c r="F50" s="80" t="str">
        <f>IFERROR(VLOOKUP(PlanRodVandens[[#This Row],[Dažnumo grupė]],TarpPlanas[],6,FALSE),"")</f>
        <v/>
      </c>
      <c r="G50" s="42"/>
      <c r="H50" s="115"/>
    </row>
    <row r="51" spans="2:8" ht="18" x14ac:dyDescent="0.25">
      <c r="B51" s="77" t="s">
        <v>144</v>
      </c>
      <c r="C51" s="78" t="str">
        <f>VLOOKUP(PlanRodVandens[[#This Row],[Kodas]],Rodikliai[],2,FALSE)</f>
        <v>Indikatoriniai rodikliai</v>
      </c>
      <c r="D51" s="78" t="str">
        <f>VLOOKUP(PlanRodVandens[[#This Row],[Kodas]],Rodikliai[],3,FALSE)</f>
        <v>Kvapas</v>
      </c>
      <c r="E51" s="79" t="str">
        <f>IF(VLOOKUP(PlanRodVandens[[#This Row],[Kodas]],TarpReik[],3,FALSE)=0,"",VLOOKUP(PlanRodVandens[[#This Row],[Kodas]],TarpReik[],3,FALSE))</f>
        <v>A</v>
      </c>
      <c r="F51" s="80" t="str">
        <f>IFERROR(VLOOKUP(PlanRodVandens[[#This Row],[Dažnumo grupė]],TarpPlanas[],6,FALSE),"")</f>
        <v/>
      </c>
      <c r="G51" s="42"/>
      <c r="H51" s="115"/>
    </row>
    <row r="52" spans="2:8" ht="18" x14ac:dyDescent="0.25">
      <c r="B52" s="77" t="s">
        <v>138</v>
      </c>
      <c r="C52" s="78" t="str">
        <f>VLOOKUP(PlanRodVandens[[#This Row],[Kodas]],Rodikliai[],2,FALSE)</f>
        <v>Indikatoriniai rodikliai</v>
      </c>
      <c r="D52" s="78" t="str">
        <f>VLOOKUP(PlanRodVandens[[#This Row],[Kodas]],Rodikliai[],3,FALSE)</f>
        <v>Lūžinės klostridijos (Clostridium perfringens) ir jų sporos</v>
      </c>
      <c r="E52" s="79" t="str">
        <f>IF(VLOOKUP(PlanRodVandens[[#This Row],[Kodas]],TarpReik[],3,FALSE)=0,"",VLOOKUP(PlanRodVandens[[#This Row],[Kodas]],TarpReik[],3,FALSE))</f>
        <v>B</v>
      </c>
      <c r="F52" s="80" t="str">
        <f>IFERROR(VLOOKUP(PlanRodVandens[[#This Row],[Dažnumo grupė]],TarpPlanas[],6,FALSE),"")</f>
        <v/>
      </c>
      <c r="G52" s="42"/>
      <c r="H52" s="115"/>
    </row>
    <row r="53" spans="2:8" ht="18" x14ac:dyDescent="0.25">
      <c r="B53" s="77" t="s">
        <v>143</v>
      </c>
      <c r="C53" s="78" t="str">
        <f>VLOOKUP(PlanRodVandens[[#This Row],[Kodas]],Rodikliai[],2,FALSE)</f>
        <v>Indikatoriniai rodikliai</v>
      </c>
      <c r="D53" s="78" t="str">
        <f>VLOOKUP(PlanRodVandens[[#This Row],[Kodas]],Rodikliai[],3,FALSE)</f>
        <v>Manganas</v>
      </c>
      <c r="E53" s="79" t="str">
        <f>IF(VLOOKUP(PlanRodVandens[[#This Row],[Kodas]],TarpReik[],3,FALSE)=0,"",VLOOKUP(PlanRodVandens[[#This Row],[Kodas]],TarpReik[],3,FALSE))</f>
        <v>B</v>
      </c>
      <c r="F53" s="80" t="str">
        <f>IFERROR(VLOOKUP(PlanRodVandens[[#This Row],[Dažnumo grupė]],TarpPlanas[],6,FALSE),"")</f>
        <v/>
      </c>
      <c r="G53" s="42"/>
      <c r="H53" s="115"/>
    </row>
    <row r="54" spans="2:8" ht="18" x14ac:dyDescent="0.25">
      <c r="B54" s="77" t="s">
        <v>147</v>
      </c>
      <c r="C54" s="78" t="str">
        <f>VLOOKUP(PlanRodVandens[[#This Row],[Kodas]],Rodikliai[],2,FALSE)</f>
        <v>Indikatoriniai rodikliai</v>
      </c>
      <c r="D54" s="78" t="str">
        <f>VLOOKUP(PlanRodVandens[[#This Row],[Kodas]],Rodikliai[],3,FALSE)</f>
        <v>Natris</v>
      </c>
      <c r="E54" s="79" t="str">
        <f>IF(VLOOKUP(PlanRodVandens[[#This Row],[Kodas]],TarpReik[],3,FALSE)=0,"",VLOOKUP(PlanRodVandens[[#This Row],[Kodas]],TarpReik[],3,FALSE))</f>
        <v>B</v>
      </c>
      <c r="F54" s="80" t="str">
        <f>IFERROR(VLOOKUP(PlanRodVandens[[#This Row],[Dažnumo grupė]],TarpPlanas[],6,FALSE),"")</f>
        <v/>
      </c>
      <c r="G54" s="42"/>
      <c r="H54" s="115"/>
    </row>
    <row r="55" spans="2:8" ht="18" x14ac:dyDescent="0.25">
      <c r="B55" s="77" t="s">
        <v>145</v>
      </c>
      <c r="C55" s="78" t="str">
        <f>VLOOKUP(PlanRodVandens[[#This Row],[Kodas]],Rodikliai[],2,FALSE)</f>
        <v>Indikatoriniai rodikliai</v>
      </c>
      <c r="D55" s="78" t="str">
        <f>VLOOKUP(PlanRodVandens[[#This Row],[Kodas]],Rodikliai[],3,FALSE)</f>
        <v>Permanganato indeksas / oksiduojamumas</v>
      </c>
      <c r="E55" s="79" t="str">
        <f>IF(VLOOKUP(PlanRodVandens[[#This Row],[Kodas]],TarpReik[],3,FALSE)=0,"",VLOOKUP(PlanRodVandens[[#This Row],[Kodas]],TarpReik[],3,FALSE))</f>
        <v>B</v>
      </c>
      <c r="F55" s="80" t="str">
        <f>IFERROR(VLOOKUP(PlanRodVandens[[#This Row],[Dažnumo grupė]],TarpPlanas[],6,FALSE),"")</f>
        <v/>
      </c>
      <c r="G55" s="42"/>
      <c r="H55" s="115"/>
    </row>
    <row r="56" spans="2:8" ht="18" x14ac:dyDescent="0.25">
      <c r="B56" s="77" t="s">
        <v>140</v>
      </c>
      <c r="C56" s="78" t="str">
        <f>VLOOKUP(PlanRodVandens[[#This Row],[Kodas]],Rodikliai[],2,FALSE)</f>
        <v>Indikatoriniai rodikliai</v>
      </c>
      <c r="D56" s="78" t="str">
        <f>VLOOKUP(PlanRodVandens[[#This Row],[Kodas]],Rodikliai[],3,FALSE)</f>
        <v>Savitasis elektrinis laidis</v>
      </c>
      <c r="E56" s="79" t="str">
        <f>IF(VLOOKUP(PlanRodVandens[[#This Row],[Kodas]],TarpReik[],3,FALSE)=0,"",VLOOKUP(PlanRodVandens[[#This Row],[Kodas]],TarpReik[],3,FALSE))</f>
        <v>A</v>
      </c>
      <c r="F56" s="80" t="str">
        <f>IFERROR(VLOOKUP(PlanRodVandens[[#This Row],[Dažnumo grupė]],TarpPlanas[],6,FALSE),"")</f>
        <v/>
      </c>
      <c r="G56" s="42"/>
      <c r="H56" s="115"/>
    </row>
    <row r="57" spans="2:8" ht="18" x14ac:dyDescent="0.25">
      <c r="B57" s="77" t="s">
        <v>148</v>
      </c>
      <c r="C57" s="78" t="str">
        <f>VLOOKUP(PlanRodVandens[[#This Row],[Kodas]],Rodikliai[],2,FALSE)</f>
        <v>Indikatoriniai rodikliai</v>
      </c>
      <c r="D57" s="78" t="str">
        <f>VLOOKUP(PlanRodVandens[[#This Row],[Kodas]],Rodikliai[],3,FALSE)</f>
        <v>Skonis</v>
      </c>
      <c r="E57" s="79" t="str">
        <f>IF(VLOOKUP(PlanRodVandens[[#This Row],[Kodas]],TarpReik[],3,FALSE)=0,"",VLOOKUP(PlanRodVandens[[#This Row],[Kodas]],TarpReik[],3,FALSE))</f>
        <v>A</v>
      </c>
      <c r="F57" s="80" t="str">
        <f>IFERROR(VLOOKUP(PlanRodVandens[[#This Row],[Dažnumo grupė]],TarpPlanas[],6,FALSE),"")</f>
        <v/>
      </c>
      <c r="G57" s="42"/>
      <c r="H57" s="115"/>
    </row>
    <row r="58" spans="2:8" ht="18" x14ac:dyDescent="0.25">
      <c r="B58" s="77" t="s">
        <v>139</v>
      </c>
      <c r="C58" s="78" t="str">
        <f>VLOOKUP(PlanRodVandens[[#This Row],[Kodas]],Rodikliai[],2,FALSE)</f>
        <v>Indikatoriniai rodikliai</v>
      </c>
      <c r="D58" s="78" t="str">
        <f>VLOOKUP(PlanRodVandens[[#This Row],[Kodas]],Rodikliai[],3,FALSE)</f>
        <v>Spalva</v>
      </c>
      <c r="E58" s="79" t="str">
        <f>IF(VLOOKUP(PlanRodVandens[[#This Row],[Kodas]],TarpReik[],3,FALSE)=0,"",VLOOKUP(PlanRodVandens[[#This Row],[Kodas]],TarpReik[],3,FALSE))</f>
        <v>A</v>
      </c>
      <c r="F58" s="80" t="str">
        <f>IFERROR(VLOOKUP(PlanRodVandens[[#This Row],[Dažnumo grupė]],TarpPlanas[],6,FALSE),"")</f>
        <v/>
      </c>
      <c r="G58" s="42"/>
      <c r="H58" s="115"/>
    </row>
    <row r="59" spans="2:8" ht="18" x14ac:dyDescent="0.25">
      <c r="B59" s="77" t="s">
        <v>146</v>
      </c>
      <c r="C59" s="78" t="str">
        <f>VLOOKUP(PlanRodVandens[[#This Row],[Kodas]],Rodikliai[],2,FALSE)</f>
        <v>Indikatoriniai rodikliai</v>
      </c>
      <c r="D59" s="78" t="str">
        <f>VLOOKUP(PlanRodVandens[[#This Row],[Kodas]],Rodikliai[],3,FALSE)</f>
        <v>Sulfatas</v>
      </c>
      <c r="E59" s="79" t="str">
        <f>IF(VLOOKUP(PlanRodVandens[[#This Row],[Kodas]],TarpReik[],3,FALSE)=0,"",VLOOKUP(PlanRodVandens[[#This Row],[Kodas]],TarpReik[],3,FALSE))</f>
        <v>B</v>
      </c>
      <c r="F59" s="80" t="str">
        <f>IFERROR(VLOOKUP(PlanRodVandens[[#This Row],[Dažnumo grupė]],TarpPlanas[],6,FALSE),"")</f>
        <v/>
      </c>
      <c r="G59" s="42"/>
      <c r="H59" s="115"/>
    </row>
    <row r="60" spans="2:8" ht="18" x14ac:dyDescent="0.25">
      <c r="B60" s="77" t="s">
        <v>141</v>
      </c>
      <c r="C60" s="78" t="str">
        <f>VLOOKUP(PlanRodVandens[[#This Row],[Kodas]],Rodikliai[],2,FALSE)</f>
        <v>Indikatoriniai rodikliai</v>
      </c>
      <c r="D60" s="78" t="str">
        <f>VLOOKUP(PlanRodVandens[[#This Row],[Kodas]],Rodikliai[],3,FALSE)</f>
        <v>Vandenilio jonų arba pH vertė</v>
      </c>
      <c r="E60" s="79" t="str">
        <f>IF(VLOOKUP(PlanRodVandens[[#This Row],[Kodas]],TarpReik[],3,FALSE)=0,"",VLOOKUP(PlanRodVandens[[#This Row],[Kodas]],TarpReik[],3,FALSE))</f>
        <v>A</v>
      </c>
      <c r="F60" s="80" t="str">
        <f>IFERROR(VLOOKUP(PlanRodVandens[[#This Row],[Dažnumo grupė]],TarpPlanas[],6,FALSE),"")</f>
        <v/>
      </c>
      <c r="G60" s="42"/>
      <c r="H60" s="115"/>
    </row>
    <row r="61" spans="2:8" ht="18" x14ac:dyDescent="0.25">
      <c r="B61" s="77" t="s">
        <v>155</v>
      </c>
      <c r="C61" s="78" t="str">
        <f>VLOOKUP(PlanRodVandens[[#This Row],[Kodas]],Rodikliai[],2,FALSE)</f>
        <v>Radiologiniai rodikliai</v>
      </c>
      <c r="D61" s="78" t="str">
        <f>VLOOKUP(PlanRodVandens[[#This Row],[Kodas]],Rodikliai[],3,FALSE)</f>
        <v>Indikacinė dozė</v>
      </c>
      <c r="E61" s="79" t="str">
        <f>IF(VLOOKUP(PlanRodVandens[[#This Row],[Kodas]],TarpReik[],3,FALSE)=0,"",VLOOKUP(PlanRodVandens[[#This Row],[Kodas]],TarpReik[],3,FALSE))</f>
        <v>Rad</v>
      </c>
      <c r="F61" s="80" t="str">
        <f>IFERROR(VLOOKUP(PlanRodVandens[[#This Row],[Dažnumo grupė]],TarpPlanas[],6,FALSE),"")</f>
        <v/>
      </c>
      <c r="G61" s="42"/>
      <c r="H61" s="115"/>
    </row>
    <row r="62" spans="2:8" ht="18" x14ac:dyDescent="0.25">
      <c r="B62" s="77" t="s">
        <v>185</v>
      </c>
      <c r="C62" s="78" t="str">
        <f>VLOOKUP(PlanRodVandens[[#This Row],[Kodas]],Rodikliai[],2,FALSE)</f>
        <v>Cheminiai rodikliai</v>
      </c>
      <c r="D62" s="78" t="str">
        <f>VLOOKUP(PlanRodVandens[[#This Row],[Kodas]],Rodikliai[],3,FALSE)</f>
        <v>Laisvasis chloras</v>
      </c>
      <c r="E62" s="79" t="str">
        <f ca="1">IF(VLOOKUP(PlanRodVandens[[#This Row],[Kodas]],TarpReik[],3,FALSE)=0,"",VLOOKUP(PlanRodVandens[[#This Row],[Kodas]],TarpReik[],3,FALSE))</f>
        <v/>
      </c>
      <c r="F62" s="80" t="str">
        <f ca="1">IFERROR(VLOOKUP(PlanRodVandens[[#This Row],[Dažnumo grupė]],TarpPlanas[],6,FALSE),"")</f>
        <v/>
      </c>
      <c r="G62" s="42"/>
      <c r="H62" s="115"/>
    </row>
    <row r="63" spans="2:8" ht="18" x14ac:dyDescent="0.25">
      <c r="B63" s="77" t="s">
        <v>156</v>
      </c>
      <c r="C63" s="78" t="str">
        <f>VLOOKUP(PlanRodVandens[[#This Row],[Kodas]],Rodikliai[],2,FALSE)</f>
        <v>Radiologiniai rodikliai</v>
      </c>
      <c r="D63" s="78" t="str">
        <f>VLOOKUP(PlanRodVandens[[#This Row],[Kodas]],Rodikliai[],3,FALSE)</f>
        <v>Ra-226</v>
      </c>
      <c r="E63" s="79" t="str">
        <f>IF(VLOOKUP(PlanRodVandens[[#This Row],[Kodas]],TarpReik[],3,FALSE)=0,"",VLOOKUP(PlanRodVandens[[#This Row],[Kodas]],TarpReik[],3,FALSE))</f>
        <v/>
      </c>
      <c r="F63" s="80" t="str">
        <f>IFERROR(VLOOKUP(PlanRodVandens[[#This Row],[Dažnumo grupė]],TarpPlanas[],6,FALSE),"")</f>
        <v/>
      </c>
      <c r="G63" s="42"/>
      <c r="H63" s="115"/>
    </row>
    <row r="64" spans="2:8" ht="18" x14ac:dyDescent="0.25">
      <c r="B64" s="77" t="s">
        <v>153</v>
      </c>
      <c r="C64" s="78" t="str">
        <f>VLOOKUP(PlanRodVandens[[#This Row],[Kodas]],Rodikliai[],2,FALSE)</f>
        <v>Radiologiniai rodikliai</v>
      </c>
      <c r="D64" s="78" t="str">
        <f>VLOOKUP(PlanRodVandens[[#This Row],[Kodas]],Rodikliai[],3,FALSE)</f>
        <v>Radonas</v>
      </c>
      <c r="E64" s="79" t="str">
        <f>IF(VLOOKUP(PlanRodVandens[[#This Row],[Kodas]],TarpReik[],3,FALSE)=0,"",VLOOKUP(PlanRodVandens[[#This Row],[Kodas]],TarpReik[],3,FALSE))</f>
        <v>Rad</v>
      </c>
      <c r="F64" s="80" t="str">
        <f>IFERROR(VLOOKUP(PlanRodVandens[[#This Row],[Dažnumo grupė]],TarpPlanas[],6,FALSE),"")</f>
        <v/>
      </c>
      <c r="G64" s="42"/>
      <c r="H64" s="115"/>
    </row>
    <row r="65" spans="2:8" ht="18" x14ac:dyDescent="0.25">
      <c r="B65" s="77" t="s">
        <v>154</v>
      </c>
      <c r="C65" s="78" t="str">
        <f>VLOOKUP(PlanRodVandens[[#This Row],[Kodas]],Rodikliai[],2,FALSE)</f>
        <v>Radiologiniai rodikliai</v>
      </c>
      <c r="D65" s="78" t="str">
        <f>VLOOKUP(PlanRodVandens[[#This Row],[Kodas]],Rodikliai[],3,FALSE)</f>
        <v>Tritis</v>
      </c>
      <c r="E65" s="79" t="str">
        <f>IF(VLOOKUP(PlanRodVandens[[#This Row],[Kodas]],TarpReik[],3,FALSE)=0,"",VLOOKUP(PlanRodVandens[[#This Row],[Kodas]],TarpReik[],3,FALSE))</f>
        <v>Rad</v>
      </c>
      <c r="F65" s="80" t="str">
        <f>IFERROR(VLOOKUP(PlanRodVandens[[#This Row],[Dažnumo grupė]],TarpPlanas[],6,FALSE),"")</f>
        <v/>
      </c>
      <c r="G65" s="42"/>
      <c r="H65" s="115"/>
    </row>
    <row r="66" spans="2:8" ht="18" x14ac:dyDescent="0.25">
      <c r="B66" s="77" t="s">
        <v>311</v>
      </c>
      <c r="C66" s="78" t="str">
        <f>VLOOKUP(PlanRodVandens[[#This Row],[Kodas]],Rodikliai[],2,FALSE)</f>
        <v>Cheminiai rodikliai (Pesticidai)</v>
      </c>
      <c r="D66" s="78" t="str">
        <f>VLOOKUP(PlanRodVandens[[#This Row],[Kodas]],Rodikliai[],3,FALSE)</f>
        <v>4,4' Metoksichloras</v>
      </c>
      <c r="E66" s="79" t="str">
        <f>IF(VLOOKUP(PlanRodVandens[[#This Row],[Kodas]],TarpReik[],3,FALSE)=0,"",VLOOKUP(PlanRodVandens[[#This Row],[Kodas]],TarpReik[],3,FALSE))</f>
        <v>B</v>
      </c>
      <c r="F66" s="80" t="str">
        <f>IFERROR(VLOOKUP(PlanRodVandens[[#This Row],[Dažnumo grupė]],TarpPlanas[],6,FALSE),"")</f>
        <v/>
      </c>
      <c r="G66" s="42"/>
      <c r="H66" s="115"/>
    </row>
    <row r="67" spans="2:8" ht="18" x14ac:dyDescent="0.25">
      <c r="B67" s="77" t="s">
        <v>124</v>
      </c>
      <c r="C67" s="78" t="str">
        <f>VLOOKUP(PlanRodVandens[[#This Row],[Kodas]],Rodikliai[],2,FALSE)</f>
        <v>Cheminiai rodikliai (Pesticidai)</v>
      </c>
      <c r="D67" s="78" t="str">
        <f>VLOOKUP(PlanRodVandens[[#This Row],[Kodas]],Rodikliai[],3,FALSE)</f>
        <v>Aldrinas</v>
      </c>
      <c r="E67" s="79" t="str">
        <f>IF(VLOOKUP(PlanRodVandens[[#This Row],[Kodas]],TarpReik[],3,FALSE)=0,"",VLOOKUP(PlanRodVandens[[#This Row],[Kodas]],TarpReik[],3,FALSE))</f>
        <v>B</v>
      </c>
      <c r="F67" s="80" t="str">
        <f>IFERROR(VLOOKUP(PlanRodVandens[[#This Row],[Dažnumo grupė]],TarpPlanas[],6,FALSE),"")</f>
        <v/>
      </c>
      <c r="G67" s="42"/>
      <c r="H67" s="115"/>
    </row>
    <row r="68" spans="2:8" ht="18" x14ac:dyDescent="0.25">
      <c r="B68" s="77" t="s">
        <v>160</v>
      </c>
      <c r="C68" s="78" t="str">
        <f>VLOOKUP(PlanRodVandens[[#This Row],[Kodas]],Rodikliai[],2,FALSE)</f>
        <v>Cheminiai rodikliai (Pesticidai)</v>
      </c>
      <c r="D68" s="78" t="str">
        <f>VLOOKUP(PlanRodVandens[[#This Row],[Kodas]],Rodikliai[],3,FALSE)</f>
        <v>Alfa-HCH</v>
      </c>
      <c r="E68" s="79" t="str">
        <f>IF(VLOOKUP(PlanRodVandens[[#This Row],[Kodas]],TarpReik[],3,FALSE)=0,"",VLOOKUP(PlanRodVandens[[#This Row],[Kodas]],TarpReik[],3,FALSE))</f>
        <v>B</v>
      </c>
      <c r="F68" s="80" t="str">
        <f>IFERROR(VLOOKUP(PlanRodVandens[[#This Row],[Dažnumo grupė]],TarpPlanas[],6,FALSE),"")</f>
        <v/>
      </c>
      <c r="G68" s="42"/>
      <c r="H68" s="115"/>
    </row>
    <row r="69" spans="2:8" ht="18" x14ac:dyDescent="0.25">
      <c r="B69" s="77" t="s">
        <v>161</v>
      </c>
      <c r="C69" s="78" t="str">
        <f>VLOOKUP(PlanRodVandens[[#This Row],[Kodas]],Rodikliai[],2,FALSE)</f>
        <v>Cheminiai rodikliai (Pesticidai)</v>
      </c>
      <c r="D69" s="78" t="str">
        <f>VLOOKUP(PlanRodVandens[[#This Row],[Kodas]],Rodikliai[],3,FALSE)</f>
        <v>Beta-HCH</v>
      </c>
      <c r="E69" s="79" t="str">
        <f>IF(VLOOKUP(PlanRodVandens[[#This Row],[Kodas]],TarpReik[],3,FALSE)=0,"",VLOOKUP(PlanRodVandens[[#This Row],[Kodas]],TarpReik[],3,FALSE))</f>
        <v>B</v>
      </c>
      <c r="F69" s="80" t="str">
        <f>IFERROR(VLOOKUP(PlanRodVandens[[#This Row],[Dažnumo grupė]],TarpPlanas[],6,FALSE),"")</f>
        <v/>
      </c>
      <c r="G69" s="42"/>
      <c r="H69" s="115"/>
    </row>
    <row r="70" spans="2:8" ht="18" x14ac:dyDescent="0.25">
      <c r="B70" s="77" t="s">
        <v>166</v>
      </c>
      <c r="C70" s="78" t="str">
        <f>VLOOKUP(PlanRodVandens[[#This Row],[Kodas]],Rodikliai[],2,FALSE)</f>
        <v>Cheminiai rodikliai (Pesticidai)</v>
      </c>
      <c r="D70" s="78" t="str">
        <f>VLOOKUP(PlanRodVandens[[#This Row],[Kodas]],Rodikliai[],3,FALSE)</f>
        <v>Chlordanas</v>
      </c>
      <c r="E70" s="79" t="str">
        <f>IF(VLOOKUP(PlanRodVandens[[#This Row],[Kodas]],TarpReik[],3,FALSE)=0,"",VLOOKUP(PlanRodVandens[[#This Row],[Kodas]],TarpReik[],3,FALSE))</f>
        <v>B</v>
      </c>
      <c r="F70" s="80" t="str">
        <f>IFERROR(VLOOKUP(PlanRodVandens[[#This Row],[Dažnumo grupė]],TarpPlanas[],6,FALSE),"")</f>
        <v/>
      </c>
      <c r="G70" s="42"/>
      <c r="H70" s="115"/>
    </row>
    <row r="71" spans="2:8" ht="18" x14ac:dyDescent="0.25">
      <c r="B71" s="77" t="s">
        <v>172</v>
      </c>
      <c r="C71" s="78" t="str">
        <f>VLOOKUP(PlanRodVandens[[#This Row],[Kodas]],Rodikliai[],2,FALSE)</f>
        <v>Cheminiai rodikliai (Pesticidai)</v>
      </c>
      <c r="D71" s="78" t="str">
        <f>VLOOKUP(PlanRodVandens[[#This Row],[Kodas]],Rodikliai[],3,FALSE)</f>
        <v>DDT izomerų suma</v>
      </c>
      <c r="E71" s="79" t="str">
        <f>IF(VLOOKUP(PlanRodVandens[[#This Row],[Kodas]],TarpReik[],3,FALSE)=0,"",VLOOKUP(PlanRodVandens[[#This Row],[Kodas]],TarpReik[],3,FALSE))</f>
        <v>B</v>
      </c>
      <c r="F71" s="84" t="str">
        <f>IFERROR(VLOOKUP(PlanRodVandens[[#This Row],[Dažnumo grupė]],TarpPlanas[],6,FALSE),"")</f>
        <v/>
      </c>
      <c r="G71" s="92"/>
      <c r="H71" s="115"/>
    </row>
    <row r="72" spans="2:8" ht="18" x14ac:dyDescent="0.25">
      <c r="B72" s="77" t="s">
        <v>162</v>
      </c>
      <c r="C72" s="78" t="str">
        <f>VLOOKUP(PlanRodVandens[[#This Row],[Kodas]],Rodikliai[],2,FALSE)</f>
        <v>Cheminiai rodikliai (Pesticidai)</v>
      </c>
      <c r="D72" s="78" t="str">
        <f>VLOOKUP(PlanRodVandens[[#This Row],[Kodas]],Rodikliai[],3,FALSE)</f>
        <v>Delta-HCH</v>
      </c>
      <c r="E72" s="79" t="str">
        <f>IF(VLOOKUP(PlanRodVandens[[#This Row],[Kodas]],TarpReik[],3,FALSE)=0,"",VLOOKUP(PlanRodVandens[[#This Row],[Kodas]],TarpReik[],3,FALSE))</f>
        <v>B</v>
      </c>
      <c r="F72" s="84" t="str">
        <f>IFERROR(VLOOKUP(PlanRodVandens[[#This Row],[Dažnumo grupė]],TarpPlanas[],6,FALSE),"")</f>
        <v/>
      </c>
      <c r="G72" s="92"/>
      <c r="H72" s="115"/>
    </row>
    <row r="73" spans="2:8" ht="18" x14ac:dyDescent="0.25">
      <c r="B73" s="77" t="s">
        <v>125</v>
      </c>
      <c r="C73" s="78" t="str">
        <f>VLOOKUP(PlanRodVandens[[#This Row],[Kodas]],Rodikliai[],2,FALSE)</f>
        <v>Cheminiai rodikliai (Pesticidai)</v>
      </c>
      <c r="D73" s="78" t="str">
        <f>VLOOKUP(PlanRodVandens[[#This Row],[Kodas]],Rodikliai[],3,FALSE)</f>
        <v>Dieldrinas</v>
      </c>
      <c r="E73" s="79" t="str">
        <f>IF(VLOOKUP(PlanRodVandens[[#This Row],[Kodas]],TarpReik[],3,FALSE)=0,"",VLOOKUP(PlanRodVandens[[#This Row],[Kodas]],TarpReik[],3,FALSE))</f>
        <v>B</v>
      </c>
      <c r="F73" s="84" t="str">
        <f>IFERROR(VLOOKUP(PlanRodVandens[[#This Row],[Dažnumo grupė]],TarpPlanas[],6,FALSE),"")</f>
        <v/>
      </c>
      <c r="G73" s="92"/>
      <c r="H73" s="115"/>
    </row>
    <row r="74" spans="2:8" ht="18" x14ac:dyDescent="0.25">
      <c r="B74" s="77" t="s">
        <v>168</v>
      </c>
      <c r="C74" s="78" t="str">
        <f>VLOOKUP(PlanRodVandens[[#This Row],[Kodas]],Rodikliai[],2,FALSE)</f>
        <v>Cheminiai rodikliai (Pesticidai)</v>
      </c>
      <c r="D74" s="78" t="str">
        <f>VLOOKUP(PlanRodVandens[[#This Row],[Kodas]],Rodikliai[],3,FALSE)</f>
        <v>Endrinas</v>
      </c>
      <c r="E74" s="79" t="str">
        <f>IF(VLOOKUP(PlanRodVandens[[#This Row],[Kodas]],TarpReik[],3,FALSE)=0,"",VLOOKUP(PlanRodVandens[[#This Row],[Kodas]],TarpReik[],3,FALSE))</f>
        <v>B</v>
      </c>
      <c r="F74" s="84" t="str">
        <f>IFERROR(VLOOKUP(PlanRodVandens[[#This Row],[Dažnumo grupė]],TarpPlanas[],6,FALSE),"")</f>
        <v/>
      </c>
      <c r="G74" s="92"/>
      <c r="H74" s="115"/>
    </row>
    <row r="75" spans="2:8" ht="18" x14ac:dyDescent="0.25">
      <c r="B75" s="77" t="s">
        <v>167</v>
      </c>
      <c r="C75" s="78" t="str">
        <f>VLOOKUP(PlanRodVandens[[#This Row],[Kodas]],Rodikliai[],2,FALSE)</f>
        <v>Cheminiai rodikliai (Pesticidai)</v>
      </c>
      <c r="D75" s="78" t="str">
        <f>VLOOKUP(PlanRodVandens[[#This Row],[Kodas]],Rodikliai[],3,FALSE)</f>
        <v>Gama-HCH (Lindanas)</v>
      </c>
      <c r="E75" s="79" t="str">
        <f>IF(VLOOKUP(PlanRodVandens[[#This Row],[Kodas]],TarpReik[],3,FALSE)=0,"",VLOOKUP(PlanRodVandens[[#This Row],[Kodas]],TarpReik[],3,FALSE))</f>
        <v>B</v>
      </c>
      <c r="F75" s="84" t="str">
        <f>IFERROR(VLOOKUP(PlanRodVandens[[#This Row],[Dažnumo grupė]],TarpPlanas[],6,FALSE),"")</f>
        <v/>
      </c>
      <c r="G75" s="92"/>
      <c r="H75" s="115"/>
    </row>
    <row r="76" spans="2:8" ht="18" x14ac:dyDescent="0.25">
      <c r="B76" s="77" t="s">
        <v>158</v>
      </c>
      <c r="C76" s="78" t="str">
        <f>VLOOKUP(PlanRodVandens[[#This Row],[Kodas]],Rodikliai[],2,FALSE)</f>
        <v>Cheminiai rodikliai (Pesticidai)</v>
      </c>
      <c r="D76" s="78" t="str">
        <f>VLOOKUP(PlanRodVandens[[#This Row],[Kodas]],Rodikliai[],3,FALSE)</f>
        <v>HCB</v>
      </c>
      <c r="E76" s="79" t="str">
        <f>IF(VLOOKUP(PlanRodVandens[[#This Row],[Kodas]],TarpReik[],3,FALSE)=0,"",VLOOKUP(PlanRodVandens[[#This Row],[Kodas]],TarpReik[],3,FALSE))</f>
        <v>B</v>
      </c>
      <c r="F76" s="84" t="str">
        <f>IFERROR(VLOOKUP(PlanRodVandens[[#This Row],[Dažnumo grupė]],TarpPlanas[],6,FALSE),"")</f>
        <v/>
      </c>
      <c r="G76" s="92"/>
      <c r="H76" s="115"/>
    </row>
    <row r="77" spans="2:8" ht="18" x14ac:dyDescent="0.25">
      <c r="B77" s="77" t="s">
        <v>126</v>
      </c>
      <c r="C77" s="78" t="str">
        <f>VLOOKUP(PlanRodVandens[[#This Row],[Kodas]],Rodikliai[],2,FALSE)</f>
        <v>Cheminiai rodikliai (Pesticidai)</v>
      </c>
      <c r="D77" s="78" t="str">
        <f>VLOOKUP(PlanRodVandens[[#This Row],[Kodas]],Rodikliai[],3,FALSE)</f>
        <v>Heptachloras</v>
      </c>
      <c r="E77" s="79" t="str">
        <f>IF(VLOOKUP(PlanRodVandens[[#This Row],[Kodas]],TarpReik[],3,FALSE)=0,"",VLOOKUP(PlanRodVandens[[#This Row],[Kodas]],TarpReik[],3,FALSE))</f>
        <v>B</v>
      </c>
      <c r="F77" s="84" t="str">
        <f>IFERROR(VLOOKUP(PlanRodVandens[[#This Row],[Dažnumo grupė]],TarpPlanas[],6,FALSE),"")</f>
        <v/>
      </c>
      <c r="G77" s="92"/>
      <c r="H77" s="115"/>
    </row>
    <row r="78" spans="2:8" ht="18" x14ac:dyDescent="0.25">
      <c r="B78" s="77" t="s">
        <v>173</v>
      </c>
      <c r="C78" s="78" t="str">
        <f>VLOOKUP(PlanRodVandens[[#This Row],[Kodas]],Rodikliai[],2,FALSE)</f>
        <v>Cheminiai rodikliai (Pesticidai)</v>
      </c>
      <c r="D78" s="78" t="str">
        <f>VLOOKUP(PlanRodVandens[[#This Row],[Kodas]],Rodikliai[],3,FALSE)</f>
        <v>Heptachloras (heptachloro ir heptachloro epoiksido suma)</v>
      </c>
      <c r="E78" s="79" t="str">
        <f>IF(VLOOKUP(PlanRodVandens[[#This Row],[Kodas]],TarpReik[],3,FALSE)=0,"",VLOOKUP(PlanRodVandens[[#This Row],[Kodas]],TarpReik[],3,FALSE))</f>
        <v>B</v>
      </c>
      <c r="F78" s="84" t="str">
        <f>IFERROR(VLOOKUP(PlanRodVandens[[#This Row],[Dažnumo grupė]],TarpPlanas[],6,FALSE),"")</f>
        <v/>
      </c>
      <c r="G78" s="92"/>
      <c r="H78" s="115"/>
    </row>
    <row r="79" spans="2:8" ht="18" x14ac:dyDescent="0.25">
      <c r="B79" s="77" t="s">
        <v>127</v>
      </c>
      <c r="C79" s="78" t="str">
        <f>VLOOKUP(PlanRodVandens[[#This Row],[Kodas]],Rodikliai[],2,FALSE)</f>
        <v>Cheminiai rodikliai (Pesticidai)</v>
      </c>
      <c r="D79" s="78" t="str">
        <f>VLOOKUP(PlanRodVandens[[#This Row],[Kodas]],Rodikliai[],3,FALSE)</f>
        <v>Heptachlorepoksidas</v>
      </c>
      <c r="E79" s="79" t="str">
        <f>IF(VLOOKUP(PlanRodVandens[[#This Row],[Kodas]],TarpReik[],3,FALSE)=0,"",VLOOKUP(PlanRodVandens[[#This Row],[Kodas]],TarpReik[],3,FALSE))</f>
        <v>B</v>
      </c>
      <c r="F79" s="84" t="str">
        <f>IFERROR(VLOOKUP(PlanRodVandens[[#This Row],[Dažnumo grupė]],TarpPlanas[],6,FALSE),"")</f>
        <v/>
      </c>
      <c r="G79" s="92"/>
      <c r="H79" s="115"/>
    </row>
    <row r="80" spans="2:8" ht="18" x14ac:dyDescent="0.25">
      <c r="B80" s="77" t="s">
        <v>310</v>
      </c>
      <c r="C80" s="78" t="str">
        <f>VLOOKUP(PlanRodVandens[[#This Row],[Kodas]],Rodikliai[],2,FALSE)</f>
        <v>Cheminiai rodikliai (Pesticidai)</v>
      </c>
      <c r="D80" s="78" t="str">
        <f>VLOOKUP(PlanRodVandens[[#This Row],[Kodas]],Rodikliai[],3,FALSE)</f>
        <v>Isodrinas</v>
      </c>
      <c r="E80" s="79" t="str">
        <f>IF(VLOOKUP(PlanRodVandens[[#This Row],[Kodas]],TarpReik[],3,FALSE)=0,"",VLOOKUP(PlanRodVandens[[#This Row],[Kodas]],TarpReik[],3,FALSE))</f>
        <v>B</v>
      </c>
      <c r="F80" s="84" t="str">
        <f>IFERROR(VLOOKUP(PlanRodVandens[[#This Row],[Dažnumo grupė]],TarpPlanas[],6,FALSE),"")</f>
        <v/>
      </c>
      <c r="G80" s="92"/>
      <c r="H80" s="115"/>
    </row>
    <row r="81" spans="2:8" ht="18" x14ac:dyDescent="0.25">
      <c r="B81" s="77" t="s">
        <v>159</v>
      </c>
      <c r="C81" s="78" t="str">
        <f>VLOOKUP(PlanRodVandens[[#This Row],[Kodas]],Rodikliai[],2,FALSE)</f>
        <v>Cheminiai rodikliai (Pesticidai)</v>
      </c>
      <c r="D81" s="78" t="str">
        <f>VLOOKUP(PlanRodVandens[[#This Row],[Kodas]],Rodikliai[],3,FALSE)</f>
        <v>Nitrofenas</v>
      </c>
      <c r="E81" s="79" t="str">
        <f>IF(VLOOKUP(PlanRodVandens[[#This Row],[Kodas]],TarpReik[],3,FALSE)=0,"",VLOOKUP(PlanRodVandens[[#This Row],[Kodas]],TarpReik[],3,FALSE))</f>
        <v>B</v>
      </c>
      <c r="F81" s="84" t="str">
        <f>IFERROR(VLOOKUP(PlanRodVandens[[#This Row],[Dažnumo grupė]],TarpPlanas[],6,FALSE),"")</f>
        <v/>
      </c>
      <c r="G81" s="92"/>
      <c r="H81" s="115"/>
    </row>
    <row r="82" spans="2:8" ht="18" x14ac:dyDescent="0.25">
      <c r="B82" s="77" t="s">
        <v>164</v>
      </c>
      <c r="C82" s="78" t="str">
        <f>VLOOKUP(PlanRodVandens[[#This Row],[Kodas]],Rodikliai[],2,FALSE)</f>
        <v>Cheminiai rodikliai (Pesticidai)</v>
      </c>
      <c r="D82" s="78" t="str">
        <f>VLOOKUP(PlanRodVandens[[#This Row],[Kodas]],Rodikliai[],3,FALSE)</f>
        <v>o,p'-DDE</v>
      </c>
      <c r="E82" s="79" t="str">
        <f>IF(VLOOKUP(PlanRodVandens[[#This Row],[Kodas]],TarpReik[],3,FALSE)=0,"",VLOOKUP(PlanRodVandens[[#This Row],[Kodas]],TarpReik[],3,FALSE))</f>
        <v>B</v>
      </c>
      <c r="F82" s="84" t="str">
        <f>IFERROR(VLOOKUP(PlanRodVandens[[#This Row],[Dažnumo grupė]],TarpPlanas[],6,FALSE),"")</f>
        <v/>
      </c>
      <c r="G82" s="92"/>
      <c r="H82" s="115"/>
    </row>
    <row r="83" spans="2:8" ht="18" x14ac:dyDescent="0.25">
      <c r="B83" s="77" t="s">
        <v>171</v>
      </c>
      <c r="C83" s="78" t="str">
        <f>VLOOKUP(PlanRodVandens[[#This Row],[Kodas]],Rodikliai[],2,FALSE)</f>
        <v>Cheminiai rodikliai (Pesticidai)</v>
      </c>
      <c r="D83" s="78" t="str">
        <f>VLOOKUP(PlanRodVandens[[#This Row],[Kodas]],Rodikliai[],3,FALSE)</f>
        <v>o,p'-DDT</v>
      </c>
      <c r="E83" s="79" t="str">
        <f>IF(VLOOKUP(PlanRodVandens[[#This Row],[Kodas]],TarpReik[],3,FALSE)=0,"",VLOOKUP(PlanRodVandens[[#This Row],[Kodas]],TarpReik[],3,FALSE))</f>
        <v>B</v>
      </c>
      <c r="F83" s="84" t="str">
        <f>IFERROR(VLOOKUP(PlanRodVandens[[#This Row],[Dažnumo grupė]],TarpPlanas[],6,FALSE),"")</f>
        <v/>
      </c>
      <c r="G83" s="92"/>
      <c r="H83" s="115"/>
    </row>
    <row r="84" spans="2:8" ht="18" x14ac:dyDescent="0.25">
      <c r="B84" s="77" t="s">
        <v>169</v>
      </c>
      <c r="C84" s="78" t="str">
        <f>VLOOKUP(PlanRodVandens[[#This Row],[Kodas]],Rodikliai[],2,FALSE)</f>
        <v>Cheminiai rodikliai (Pesticidai)</v>
      </c>
      <c r="D84" s="78" t="str">
        <f>VLOOKUP(PlanRodVandens[[#This Row],[Kodas]],Rodikliai[],3,FALSE)</f>
        <v>p,p'-DDD</v>
      </c>
      <c r="E84" s="79" t="str">
        <f>IF(VLOOKUP(PlanRodVandens[[#This Row],[Kodas]],TarpReik[],3,FALSE)=0,"",VLOOKUP(PlanRodVandens[[#This Row],[Kodas]],TarpReik[],3,FALSE))</f>
        <v>B</v>
      </c>
      <c r="F84" s="84" t="str">
        <f>IFERROR(VLOOKUP(PlanRodVandens[[#This Row],[Dažnumo grupė]],TarpPlanas[],6,FALSE),"")</f>
        <v/>
      </c>
      <c r="G84" s="92"/>
      <c r="H84" s="115"/>
    </row>
    <row r="85" spans="2:8" ht="18" x14ac:dyDescent="0.25">
      <c r="B85" s="77" t="s">
        <v>170</v>
      </c>
      <c r="C85" s="78" t="str">
        <f>VLOOKUP(PlanRodVandens[[#This Row],[Kodas]],Rodikliai[],2,FALSE)</f>
        <v>Cheminiai rodikliai (Pesticidai)</v>
      </c>
      <c r="D85" s="78" t="str">
        <f>VLOOKUP(PlanRodVandens[[#This Row],[Kodas]],Rodikliai[],3,FALSE)</f>
        <v>p,p'-DDE</v>
      </c>
      <c r="E85" s="79" t="str">
        <f>IF(VLOOKUP(PlanRodVandens[[#This Row],[Kodas]],TarpReik[],3,FALSE)=0,"",VLOOKUP(PlanRodVandens[[#This Row],[Kodas]],TarpReik[],3,FALSE))</f>
        <v>B</v>
      </c>
      <c r="F85" s="84" t="str">
        <f>IFERROR(VLOOKUP(PlanRodVandens[[#This Row],[Dažnumo grupė]],TarpPlanas[],6,FALSE),"")</f>
        <v/>
      </c>
      <c r="G85" s="92"/>
      <c r="H85" s="115"/>
    </row>
    <row r="86" spans="2:8" ht="18" x14ac:dyDescent="0.25">
      <c r="B86" s="77" t="s">
        <v>165</v>
      </c>
      <c r="C86" s="78" t="str">
        <f>VLOOKUP(PlanRodVandens[[#This Row],[Kodas]],Rodikliai[],2,FALSE)</f>
        <v>Cheminiai rodikliai (Pesticidai)</v>
      </c>
      <c r="D86" s="78" t="str">
        <f>VLOOKUP(PlanRodVandens[[#This Row],[Kodas]],Rodikliai[],3,FALSE)</f>
        <v>p,p'-DDT</v>
      </c>
      <c r="E86" s="79" t="str">
        <f>IF(VLOOKUP(PlanRodVandens[[#This Row],[Kodas]],TarpReik[],3,FALSE)=0,"",VLOOKUP(PlanRodVandens[[#This Row],[Kodas]],TarpReik[],3,FALSE))</f>
        <v>B</v>
      </c>
      <c r="F86" s="84" t="str">
        <f>IFERROR(VLOOKUP(PlanRodVandens[[#This Row],[Dažnumo grupė]],TarpPlanas[],6,FALSE),"")</f>
        <v/>
      </c>
      <c r="G86" s="92"/>
      <c r="H86" s="115"/>
    </row>
    <row r="87" spans="2:8" ht="18" x14ac:dyDescent="0.25">
      <c r="B87" s="77" t="s">
        <v>123</v>
      </c>
      <c r="C87" s="78" t="str">
        <f>VLOOKUP(PlanRodVandens[[#This Row],[Kodas]],Rodikliai[],2,FALSE)</f>
        <v>Cheminiai rodikliai (Pesticidai)</v>
      </c>
      <c r="D87" s="78" t="str">
        <f>VLOOKUP(PlanRodVandens[[#This Row],[Kodas]],Rodikliai[],3,FALSE)</f>
        <v>Pesticidų suma</v>
      </c>
      <c r="E87" s="79" t="str">
        <f>IF(VLOOKUP(PlanRodVandens[[#This Row],[Kodas]],TarpReik[],3,FALSE)=0,"",VLOOKUP(PlanRodVandens[[#This Row],[Kodas]],TarpReik[],3,FALSE))</f>
        <v>B</v>
      </c>
      <c r="F87" s="84" t="str">
        <f>IFERROR(VLOOKUP(PlanRodVandens[[#This Row],[Dažnumo grupė]],TarpPlanas[],6,FALSE),"")</f>
        <v/>
      </c>
      <c r="G87" s="92"/>
      <c r="H87" s="115"/>
    </row>
    <row r="88" spans="2:8" ht="18" x14ac:dyDescent="0.25">
      <c r="B88" s="95" t="s">
        <v>157</v>
      </c>
      <c r="C88" s="96" t="str">
        <f>VLOOKUP(PlanRodVandens[[#This Row],[Kodas]],Rodikliai[],2,FALSE)</f>
        <v>Cheminiai rodikliai (Pesticidai)</v>
      </c>
      <c r="D88" s="96" t="str">
        <f>VLOOKUP(PlanRodVandens[[#This Row],[Kodas]],Rodikliai[],3,FALSE)</f>
        <v>α-endosulfanas</v>
      </c>
      <c r="E88" s="97" t="str">
        <f>IF(VLOOKUP(PlanRodVandens[[#This Row],[Kodas]],TarpReik[],3,FALSE)=0,"",VLOOKUP(PlanRodVandens[[#This Row],[Kodas]],TarpReik[],3,FALSE))</f>
        <v>B</v>
      </c>
      <c r="F88" s="98" t="str">
        <f>IFERROR(VLOOKUP(PlanRodVandens[[#This Row],[Dažnumo grupė]],TarpPlanas[],6,FALSE),"")</f>
        <v/>
      </c>
      <c r="G88" s="99"/>
      <c r="H88" s="117"/>
    </row>
    <row r="89" spans="2:8" ht="18" x14ac:dyDescent="0.25">
      <c r="B89" s="77" t="s">
        <v>163</v>
      </c>
      <c r="C89" s="78" t="str">
        <f>VLOOKUP(PlanRodVandens[[#This Row],[Kodas]],Rodikliai[],2,FALSE)</f>
        <v>Cheminiai rodikliai (Pesticidai)</v>
      </c>
      <c r="D89" s="78" t="str">
        <f>VLOOKUP(PlanRodVandens[[#This Row],[Kodas]],Rodikliai[],3,FALSE)</f>
        <v>β-endosulfanas</v>
      </c>
      <c r="E89" s="79" t="str">
        <f>IF(VLOOKUP(PlanRodVandens[[#This Row],[Kodas]],TarpReik[],3,FALSE)=0,"",VLOOKUP(PlanRodVandens[[#This Row],[Kodas]],TarpReik[],3,FALSE))</f>
        <v>B</v>
      </c>
      <c r="F89" s="84" t="str">
        <f>IFERROR(VLOOKUP(PlanRodVandens[[#This Row],[Dažnumo grupė]],TarpPlanas[],6,FALSE),"")</f>
        <v/>
      </c>
      <c r="G89" s="92"/>
      <c r="H89" s="115"/>
    </row>
  </sheetData>
  <sheetProtection algorithmName="SHA-512" hashValue="e9H3rMWMXmIw2KZNvSs8zaStPFh8Wh4n034yWGBXcVKXL24aDOdETC8Khy/GtYmh+7c5EVN4nqXSOpRvFfLJuQ==" saltValue="YTPM5MgX70fuZbem5WxnGQ==" spinCount="100000" sheet="1" autoFilter="0"/>
  <mergeCells count="1">
    <mergeCell ref="B4:D4"/>
  </mergeCells>
  <conditionalFormatting sqref="B7:D89">
    <cfRule type="expression" dxfId="18" priority="6">
      <formula>AND(OR($F7&lt;1,$F7=""),$G7="")</formula>
    </cfRule>
  </conditionalFormatting>
  <conditionalFormatting sqref="B7:F89">
    <cfRule type="expression" dxfId="17" priority="5">
      <formula>AND(OR($F7&lt;1,$F7=""),$G7="")</formula>
    </cfRule>
  </conditionalFormatting>
  <conditionalFormatting sqref="B7:H89">
    <cfRule type="expression" dxfId="16" priority="4">
      <formula>$G7&gt;0</formula>
    </cfRule>
  </conditionalFormatting>
  <conditionalFormatting sqref="H7:H89">
    <cfRule type="expression" dxfId="15" priority="3">
      <formula>AND($H7="",$F7&lt;&gt;"",$G7&lt;&gt;"",AND($G7&gt;=0,$F7&gt;$G7))</formula>
    </cfRule>
  </conditionalFormatting>
  <dataValidations count="1">
    <dataValidation type="whole" allowBlank="1" showErrorMessage="1" errorTitle="Įvedimo klaida" error="Prašome įrašyti sveiką skaičių" sqref="G7:G89" xr:uid="{09D1FA9B-FD7E-4FA3-A3EC-5BB79C895687}">
      <formula1>0</formula1>
      <formula2>2000</formula2>
    </dataValidation>
  </dataValidations>
  <pageMargins left="0.7" right="0.7" top="0.75" bottom="0.75" header="0.3" footer="0.3"/>
  <pageSetup paperSize="9" scale="54" fitToHeight="2" orientation="landscape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0E79D-15B1-43B7-AE3D-9F96C5E7B8F7}">
  <sheetPr>
    <tabColor theme="5" tint="0.79998168889431442"/>
    <pageSetUpPr fitToPage="1"/>
  </sheetPr>
  <dimension ref="B1:W312"/>
  <sheetViews>
    <sheetView showGridLines="0" zoomScaleNormal="100" workbookViewId="0">
      <selection activeCell="D7" sqref="D7"/>
    </sheetView>
  </sheetViews>
  <sheetFormatPr defaultRowHeight="18.75" customHeight="1" x14ac:dyDescent="0.25"/>
  <cols>
    <col min="1" max="1" width="5" style="10" customWidth="1"/>
    <col min="2" max="2" width="18.5703125" style="10" customWidth="1"/>
    <col min="3" max="3" width="29.42578125" style="10" bestFit="1" customWidth="1"/>
    <col min="4" max="4" width="32.5703125" style="10" customWidth="1"/>
    <col min="5" max="5" width="54.5703125" style="10" customWidth="1"/>
    <col min="6" max="17" width="5" style="10" customWidth="1"/>
    <col min="18" max="16384" width="9.140625" style="10"/>
  </cols>
  <sheetData>
    <row r="1" spans="2:18" ht="18.75" customHeight="1" x14ac:dyDescent="0.25">
      <c r="B1"/>
      <c r="C1"/>
      <c r="D1"/>
    </row>
    <row r="2" spans="2:18" ht="18.75" customHeight="1" x14ac:dyDescent="0.25">
      <c r="B2"/>
      <c r="C2"/>
      <c r="D2"/>
    </row>
    <row r="4" spans="2:18" ht="22.5" x14ac:dyDescent="0.25">
      <c r="B4" s="112" t="s">
        <v>174</v>
      </c>
      <c r="C4" s="112"/>
      <c r="D4" s="112"/>
      <c r="E4" s="112"/>
    </row>
    <row r="5" spans="2:18" ht="18.75" customHeight="1" x14ac:dyDescent="0.25">
      <c r="B5" s="18"/>
      <c r="C5" s="19"/>
    </row>
    <row r="6" spans="2:18" ht="18" x14ac:dyDescent="0.25">
      <c r="B6" s="102" t="s">
        <v>62</v>
      </c>
      <c r="C6" s="102" t="s">
        <v>63</v>
      </c>
      <c r="D6" s="103" t="s">
        <v>64</v>
      </c>
      <c r="E6" s="103" t="s">
        <v>65</v>
      </c>
      <c r="F6" s="11"/>
      <c r="G6" s="11"/>
    </row>
    <row r="7" spans="2:18" ht="18" x14ac:dyDescent="0.25">
      <c r="B7" s="75" t="s">
        <v>175</v>
      </c>
      <c r="C7" s="76" t="e">
        <f>VLOOKUP(PlanDaznVeiklos[[#This Row],[Grupė]],TarpDažnumas[],3,FALSE)</f>
        <v>#N/A</v>
      </c>
      <c r="D7" s="22"/>
      <c r="E7" s="114"/>
      <c r="F7" s="20"/>
      <c r="G7" s="20"/>
    </row>
    <row r="8" spans="2:18" ht="18.75" customHeight="1" x14ac:dyDescent="0.25">
      <c r="B8" s="18"/>
      <c r="C8" s="19"/>
    </row>
    <row r="9" spans="2:18" ht="18.75" customHeight="1" x14ac:dyDescent="0.25">
      <c r="B9" s="112" t="s">
        <v>16</v>
      </c>
      <c r="C9" s="112"/>
      <c r="D9" s="112"/>
      <c r="E9" s="112"/>
    </row>
    <row r="10" spans="2:18" ht="18.75" customHeight="1" x14ac:dyDescent="0.25">
      <c r="B10" s="18"/>
      <c r="C10" s="19"/>
      <c r="F10" s="113" t="s">
        <v>69</v>
      </c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</row>
    <row r="11" spans="2:18" ht="36" x14ac:dyDescent="0.25">
      <c r="B11" s="11" t="s">
        <v>176</v>
      </c>
      <c r="C11" s="12" t="s">
        <v>177</v>
      </c>
      <c r="D11" s="12" t="s">
        <v>72</v>
      </c>
      <c r="E11" s="12" t="s">
        <v>178</v>
      </c>
      <c r="F11" s="65" t="s">
        <v>74</v>
      </c>
      <c r="G11" s="65" t="s">
        <v>75</v>
      </c>
      <c r="H11" s="65" t="s">
        <v>76</v>
      </c>
      <c r="I11" s="65" t="s">
        <v>77</v>
      </c>
      <c r="J11" s="65" t="s">
        <v>78</v>
      </c>
      <c r="K11" s="65" t="s">
        <v>79</v>
      </c>
      <c r="L11" s="65" t="s">
        <v>80</v>
      </c>
      <c r="M11" s="65" t="s">
        <v>81</v>
      </c>
      <c r="N11" s="65" t="s">
        <v>82</v>
      </c>
      <c r="O11" s="65" t="s">
        <v>83</v>
      </c>
      <c r="P11" s="65" t="s">
        <v>84</v>
      </c>
      <c r="Q11" s="65" t="s">
        <v>85</v>
      </c>
      <c r="R11" s="66" t="s">
        <v>89</v>
      </c>
    </row>
    <row r="12" spans="2:18" ht="18" x14ac:dyDescent="0.25">
      <c r="B12" s="72" t="str">
        <f ca="1">IF(PlanMegVeiklos[[#This Row],[Mėginių ėmimo vietos pavadinimas ]]="","",IF(ROW()=12,1,MAX(INDIRECT("B12:B"&amp;ROW()-1))+1))</f>
        <v/>
      </c>
      <c r="C12" s="90"/>
      <c r="D12" s="88"/>
      <c r="E12" s="87"/>
      <c r="F12" s="54"/>
      <c r="G12" s="55"/>
      <c r="H12" s="54"/>
      <c r="I12" s="55"/>
      <c r="J12" s="54"/>
      <c r="K12" s="55"/>
      <c r="L12" s="54"/>
      <c r="M12" s="54"/>
      <c r="N12" s="55"/>
      <c r="O12" s="54"/>
      <c r="P12" s="55"/>
      <c r="Q12" s="56"/>
      <c r="R12" s="71" t="str">
        <f>IF(PlanMegVeiklos[[#This Row],[Mėginių ėmimo vietos pavadinimas ]]&lt;&gt;"",SUM(PlanMegVeiklos[[#This Row],[1]:[12]]),"")</f>
        <v/>
      </c>
    </row>
    <row r="13" spans="2:18" ht="18" x14ac:dyDescent="0.25">
      <c r="B13" s="72" t="str">
        <f ca="1">IF(PlanMegVeiklos[[#This Row],[Mėginių ėmimo vietos pavadinimas ]]="","",IF(ROW()=12,1,MAX(INDIRECT("B12:B"&amp;ROW()-1))+1))</f>
        <v/>
      </c>
      <c r="C13" s="90"/>
      <c r="D13" s="88"/>
      <c r="E13" s="87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6"/>
      <c r="R13" s="71" t="str">
        <f>IF(PlanMegVeiklos[[#This Row],[Mėginių ėmimo vietos pavadinimas ]]&lt;&gt;"",SUM(PlanMegVeiklos[[#This Row],[1]:[12]]),"")</f>
        <v/>
      </c>
    </row>
    <row r="14" spans="2:18" ht="18" x14ac:dyDescent="0.25">
      <c r="B14" s="72" t="str">
        <f ca="1">IF(PlanMegVeiklos[[#This Row],[Mėginių ėmimo vietos pavadinimas ]]="","",IF(ROW()=12,1,MAX(INDIRECT("B12:B"&amp;ROW()-1))+1))</f>
        <v/>
      </c>
      <c r="C14" s="90"/>
      <c r="D14" s="88"/>
      <c r="E14" s="87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6"/>
      <c r="R14" s="71" t="str">
        <f>IF(PlanMegVeiklos[[#This Row],[Mėginių ėmimo vietos pavadinimas ]]&lt;&gt;"",SUM(PlanMegVeiklos[[#This Row],[1]:[12]]),"")</f>
        <v/>
      </c>
    </row>
    <row r="15" spans="2:18" ht="18" x14ac:dyDescent="0.25">
      <c r="B15" s="72" t="str">
        <f ca="1">IF(PlanMegVeiklos[[#This Row],[Mėginių ėmimo vietos pavadinimas ]]="","",IF(ROW()=12,1,MAX(INDIRECT("B12:B"&amp;ROW()-1))+1))</f>
        <v/>
      </c>
      <c r="C15" s="90"/>
      <c r="D15" s="88"/>
      <c r="E15" s="87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6"/>
      <c r="R15" s="71" t="str">
        <f>IF(PlanMegVeiklos[[#This Row],[Mėginių ėmimo vietos pavadinimas ]]&lt;&gt;"",SUM(PlanMegVeiklos[[#This Row],[1]:[12]]),"")</f>
        <v/>
      </c>
    </row>
    <row r="16" spans="2:18" ht="18" x14ac:dyDescent="0.25">
      <c r="B16" s="72" t="str">
        <f ca="1">IF(PlanMegVeiklos[[#This Row],[Mėginių ėmimo vietos pavadinimas ]]="","",IF(ROW()=12,1,MAX(INDIRECT("B12:B"&amp;ROW()-1))+1))</f>
        <v/>
      </c>
      <c r="C16" s="90"/>
      <c r="D16" s="88"/>
      <c r="E16" s="87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6"/>
      <c r="R16" s="71" t="str">
        <f>IF(PlanMegVeiklos[[#This Row],[Mėginių ėmimo vietos pavadinimas ]]&lt;&gt;"",SUM(PlanMegVeiklos[[#This Row],[1]:[12]]),"")</f>
        <v/>
      </c>
    </row>
    <row r="17" spans="2:18" ht="18" x14ac:dyDescent="0.25">
      <c r="B17" s="72" t="str">
        <f ca="1">IF(PlanMegVeiklos[[#This Row],[Mėginių ėmimo vietos pavadinimas ]]="","",IF(ROW()=12,1,MAX(INDIRECT("B12:B"&amp;ROW()-1))+1))</f>
        <v/>
      </c>
      <c r="C17" s="90"/>
      <c r="D17" s="88"/>
      <c r="E17" s="87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6"/>
      <c r="R17" s="71" t="str">
        <f>IF(PlanMegVeiklos[[#This Row],[Mėginių ėmimo vietos pavadinimas ]]&lt;&gt;"",SUM(PlanMegVeiklos[[#This Row],[1]:[12]]),"")</f>
        <v/>
      </c>
    </row>
    <row r="18" spans="2:18" ht="18" x14ac:dyDescent="0.25">
      <c r="B18" s="72" t="str">
        <f ca="1">IF(PlanMegVeiklos[[#This Row],[Mėginių ėmimo vietos pavadinimas ]]="","",IF(ROW()=12,1,MAX(INDIRECT("B12:B"&amp;ROW()-1))+1))</f>
        <v/>
      </c>
      <c r="C18" s="90"/>
      <c r="D18" s="88"/>
      <c r="E18" s="87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6"/>
      <c r="R18" s="71" t="str">
        <f>IF(PlanMegVeiklos[[#This Row],[Mėginių ėmimo vietos pavadinimas ]]&lt;&gt;"",SUM(PlanMegVeiklos[[#This Row],[1]:[12]]),"")</f>
        <v/>
      </c>
    </row>
    <row r="19" spans="2:18" ht="18" x14ac:dyDescent="0.25">
      <c r="B19" s="72" t="str">
        <f ca="1">IF(PlanMegVeiklos[[#This Row],[Mėginių ėmimo vietos pavadinimas ]]="","",IF(ROW()=12,1,MAX(INDIRECT("B12:B"&amp;ROW()-1))+1))</f>
        <v/>
      </c>
      <c r="C19" s="90"/>
      <c r="D19" s="88"/>
      <c r="E19" s="87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6"/>
      <c r="R19" s="71" t="str">
        <f>IF(PlanMegVeiklos[[#This Row],[Mėginių ėmimo vietos pavadinimas ]]&lt;&gt;"",SUM(PlanMegVeiklos[[#This Row],[1]:[12]]),"")</f>
        <v/>
      </c>
    </row>
    <row r="20" spans="2:18" ht="18" x14ac:dyDescent="0.25">
      <c r="B20" s="72" t="str">
        <f ca="1">IF(PlanMegVeiklos[[#This Row],[Mėginių ėmimo vietos pavadinimas ]]="","",IF(ROW()=12,1,MAX(INDIRECT("B12:B"&amp;ROW()-1))+1))</f>
        <v/>
      </c>
      <c r="C20" s="90"/>
      <c r="D20" s="88"/>
      <c r="E20" s="87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6"/>
      <c r="R20" s="71" t="str">
        <f>IF(PlanMegVeiklos[[#This Row],[Mėginių ėmimo vietos pavadinimas ]]&lt;&gt;"",SUM(PlanMegVeiklos[[#This Row],[1]:[12]]),"")</f>
        <v/>
      </c>
    </row>
    <row r="21" spans="2:18" ht="18" x14ac:dyDescent="0.25">
      <c r="B21" s="72" t="str">
        <f ca="1">IF(PlanMegVeiklos[[#This Row],[Mėginių ėmimo vietos pavadinimas ]]="","",IF(ROW()=12,1,MAX(INDIRECT("B12:B"&amp;ROW()-1))+1))</f>
        <v/>
      </c>
      <c r="C21" s="90"/>
      <c r="D21" s="88"/>
      <c r="E21" s="87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6"/>
      <c r="R21" s="71" t="str">
        <f>IF(PlanMegVeiklos[[#This Row],[Mėginių ėmimo vietos pavadinimas ]]&lt;&gt;"",SUM(PlanMegVeiklos[[#This Row],[1]:[12]]),"")</f>
        <v/>
      </c>
    </row>
    <row r="22" spans="2:18" ht="18" x14ac:dyDescent="0.25">
      <c r="B22" s="72" t="str">
        <f ca="1">IF(PlanMegVeiklos[[#This Row],[Mėginių ėmimo vietos pavadinimas ]]="","",IF(ROW()=12,1,MAX(INDIRECT("B12:B"&amp;ROW()-1))+1))</f>
        <v/>
      </c>
      <c r="C22" s="90"/>
      <c r="D22" s="88"/>
      <c r="E22" s="87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6"/>
      <c r="R22" s="71" t="str">
        <f>IF(PlanMegVeiklos[[#This Row],[Mėginių ėmimo vietos pavadinimas ]]&lt;&gt;"",SUM(PlanMegVeiklos[[#This Row],[1]:[12]]),"")</f>
        <v/>
      </c>
    </row>
    <row r="23" spans="2:18" ht="18" x14ac:dyDescent="0.25">
      <c r="B23" s="72" t="str">
        <f ca="1">IF(PlanMegVeiklos[[#This Row],[Mėginių ėmimo vietos pavadinimas ]]="","",IF(ROW()=12,1,MAX(INDIRECT("B12:B"&amp;ROW()-1))+1))</f>
        <v/>
      </c>
      <c r="C23" s="90"/>
      <c r="D23" s="88"/>
      <c r="E23" s="87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6"/>
      <c r="R23" s="71" t="str">
        <f>IF(PlanMegVeiklos[[#This Row],[Mėginių ėmimo vietos pavadinimas ]]&lt;&gt;"",SUM(PlanMegVeiklos[[#This Row],[1]:[12]]),"")</f>
        <v/>
      </c>
    </row>
    <row r="24" spans="2:18" ht="18" x14ac:dyDescent="0.25">
      <c r="B24" s="72" t="str">
        <f ca="1">IF(PlanMegVeiklos[[#This Row],[Mėginių ėmimo vietos pavadinimas ]]="","",IF(ROW()=12,1,MAX(INDIRECT("B12:B"&amp;ROW()-1))+1))</f>
        <v/>
      </c>
      <c r="C24" s="90"/>
      <c r="D24" s="88"/>
      <c r="E24" s="87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6"/>
      <c r="R24" s="71" t="str">
        <f>IF(PlanMegVeiklos[[#This Row],[Mėginių ėmimo vietos pavadinimas ]]&lt;&gt;"",SUM(PlanMegVeiklos[[#This Row],[1]:[12]]),"")</f>
        <v/>
      </c>
    </row>
    <row r="25" spans="2:18" ht="18" x14ac:dyDescent="0.25">
      <c r="B25" s="72" t="str">
        <f ca="1">IF(PlanMegVeiklos[[#This Row],[Mėginių ėmimo vietos pavadinimas ]]="","",IF(ROW()=12,1,MAX(INDIRECT("B12:B"&amp;ROW()-1))+1))</f>
        <v/>
      </c>
      <c r="C25" s="90"/>
      <c r="D25" s="88"/>
      <c r="E25" s="87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6"/>
      <c r="R25" s="71" t="str">
        <f>IF(PlanMegVeiklos[[#This Row],[Mėginių ėmimo vietos pavadinimas ]]&lt;&gt;"",SUM(PlanMegVeiklos[[#This Row],[1]:[12]]),"")</f>
        <v/>
      </c>
    </row>
    <row r="26" spans="2:18" ht="18" x14ac:dyDescent="0.25">
      <c r="B26" s="73" t="str">
        <f ca="1">IF(PlanMegVeiklos[[#This Row],[Mėginių ėmimo vietos pavadinimas ]]="","",IF(ROW()=12,1,MAX(INDIRECT("B12:B"&amp;ROW()-1))+1))</f>
        <v/>
      </c>
      <c r="C26" s="90"/>
      <c r="D26" s="88"/>
      <c r="E26" s="87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6"/>
      <c r="R26" s="71" t="str">
        <f>IF(PlanMegVeiklos[[#This Row],[Mėginių ėmimo vietos pavadinimas ]]&lt;&gt;"",SUM(PlanMegVeiklos[[#This Row],[1]:[12]]),"")</f>
        <v/>
      </c>
    </row>
    <row r="27" spans="2:18" ht="18" x14ac:dyDescent="0.25">
      <c r="B27" s="73" t="str">
        <f ca="1">IF(PlanMegVeiklos[[#This Row],[Mėginių ėmimo vietos pavadinimas ]]="","",IF(ROW()=12,1,MAX(INDIRECT("B12:B"&amp;ROW()-1))+1))</f>
        <v/>
      </c>
      <c r="C27" s="90"/>
      <c r="D27" s="88"/>
      <c r="E27" s="87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6"/>
      <c r="R27" s="71" t="str">
        <f>IF(PlanMegVeiklos[[#This Row],[Mėginių ėmimo vietos pavadinimas ]]&lt;&gt;"",SUM(PlanMegVeiklos[[#This Row],[1]:[12]]),"")</f>
        <v/>
      </c>
    </row>
    <row r="28" spans="2:18" ht="18" x14ac:dyDescent="0.25">
      <c r="B28" s="73" t="str">
        <f ca="1">IF(PlanMegVeiklos[[#This Row],[Mėginių ėmimo vietos pavadinimas ]]="","",IF(ROW()=12,1,MAX(INDIRECT("B12:B"&amp;ROW()-1))+1))</f>
        <v/>
      </c>
      <c r="C28" s="90"/>
      <c r="D28" s="88"/>
      <c r="E28" s="87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6"/>
      <c r="R28" s="71" t="str">
        <f>IF(PlanMegVeiklos[[#This Row],[Mėginių ėmimo vietos pavadinimas ]]&lt;&gt;"",SUM(PlanMegVeiklos[[#This Row],[1]:[12]]),"")</f>
        <v/>
      </c>
    </row>
    <row r="29" spans="2:18" ht="18" x14ac:dyDescent="0.25">
      <c r="B29" s="73" t="str">
        <f ca="1">IF(PlanMegVeiklos[[#This Row],[Mėginių ėmimo vietos pavadinimas ]]="","",IF(ROW()=12,1,MAX(INDIRECT("B12:B"&amp;ROW()-1))+1))</f>
        <v/>
      </c>
      <c r="C29" s="90"/>
      <c r="D29" s="88"/>
      <c r="E29" s="87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6"/>
      <c r="R29" s="71" t="str">
        <f>IF(PlanMegVeiklos[[#This Row],[Mėginių ėmimo vietos pavadinimas ]]&lt;&gt;"",SUM(PlanMegVeiklos[[#This Row],[1]:[12]]),"")</f>
        <v/>
      </c>
    </row>
    <row r="30" spans="2:18" ht="18" x14ac:dyDescent="0.25">
      <c r="B30" s="73" t="str">
        <f ca="1">IF(PlanMegVeiklos[[#This Row],[Mėginių ėmimo vietos pavadinimas ]]="","",IF(ROW()=12,1,MAX(INDIRECT("B12:B"&amp;ROW()-1))+1))</f>
        <v/>
      </c>
      <c r="C30" s="90"/>
      <c r="D30" s="88"/>
      <c r="E30" s="87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6"/>
      <c r="R30" s="71" t="str">
        <f>IF(PlanMegVeiklos[[#This Row],[Mėginių ėmimo vietos pavadinimas ]]&lt;&gt;"",SUM(PlanMegVeiklos[[#This Row],[1]:[12]]),"")</f>
        <v/>
      </c>
    </row>
    <row r="31" spans="2:18" ht="18" x14ac:dyDescent="0.25">
      <c r="B31" s="73" t="str">
        <f ca="1">IF(PlanMegVeiklos[[#This Row],[Mėginių ėmimo vietos pavadinimas ]]="","",IF(ROW()=12,1,MAX(INDIRECT("B12:B"&amp;ROW()-1))+1))</f>
        <v/>
      </c>
      <c r="C31" s="90"/>
      <c r="D31" s="88"/>
      <c r="E31" s="87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6"/>
      <c r="R31" s="71" t="str">
        <f>IF(PlanMegVeiklos[[#This Row],[Mėginių ėmimo vietos pavadinimas ]]&lt;&gt;"",SUM(PlanMegVeiklos[[#This Row],[1]:[12]]),"")</f>
        <v/>
      </c>
    </row>
    <row r="32" spans="2:18" ht="18" x14ac:dyDescent="0.25">
      <c r="B32" s="73" t="str">
        <f ca="1">IF(PlanMegVeiklos[[#This Row],[Mėginių ėmimo vietos pavadinimas ]]="","",IF(ROW()=12,1,MAX(INDIRECT("B12:B"&amp;ROW()-1))+1))</f>
        <v/>
      </c>
      <c r="C32" s="90"/>
      <c r="D32" s="88"/>
      <c r="E32" s="87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6"/>
      <c r="R32" s="71" t="str">
        <f>IF(PlanMegVeiklos[[#This Row],[Mėginių ėmimo vietos pavadinimas ]]&lt;&gt;"",SUM(PlanMegVeiklos[[#This Row],[1]:[12]]),"")</f>
        <v/>
      </c>
    </row>
    <row r="33" spans="2:18" ht="18" x14ac:dyDescent="0.25">
      <c r="B33" s="73" t="str">
        <f ca="1">IF(PlanMegVeiklos[[#This Row],[Mėginių ėmimo vietos pavadinimas ]]="","",IF(ROW()=12,1,MAX(INDIRECT("B12:B"&amp;ROW()-1))+1))</f>
        <v/>
      </c>
      <c r="C33" s="90"/>
      <c r="D33" s="88"/>
      <c r="E33" s="87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6"/>
      <c r="R33" s="71" t="str">
        <f>IF(PlanMegVeiklos[[#This Row],[Mėginių ėmimo vietos pavadinimas ]]&lt;&gt;"",SUM(PlanMegVeiklos[[#This Row],[1]:[12]]),"")</f>
        <v/>
      </c>
    </row>
    <row r="34" spans="2:18" ht="18" x14ac:dyDescent="0.25">
      <c r="B34" s="73" t="str">
        <f ca="1">IF(PlanMegVeiklos[[#This Row],[Mėginių ėmimo vietos pavadinimas ]]="","",IF(ROW()=12,1,MAX(INDIRECT("B12:B"&amp;ROW()-1))+1))</f>
        <v/>
      </c>
      <c r="C34" s="90"/>
      <c r="D34" s="88"/>
      <c r="E34" s="87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6"/>
      <c r="R34" s="71" t="str">
        <f>IF(PlanMegVeiklos[[#This Row],[Mėginių ėmimo vietos pavadinimas ]]&lt;&gt;"",SUM(PlanMegVeiklos[[#This Row],[1]:[12]]),"")</f>
        <v/>
      </c>
    </row>
    <row r="35" spans="2:18" ht="18" x14ac:dyDescent="0.25">
      <c r="B35" s="73" t="str">
        <f ca="1">IF(PlanMegVeiklos[[#This Row],[Mėginių ėmimo vietos pavadinimas ]]="","",IF(ROW()=12,1,MAX(INDIRECT("B12:B"&amp;ROW()-1))+1))</f>
        <v/>
      </c>
      <c r="C35" s="90"/>
      <c r="D35" s="88"/>
      <c r="E35" s="87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6"/>
      <c r="R35" s="71" t="str">
        <f>IF(PlanMegVeiklos[[#This Row],[Mėginių ėmimo vietos pavadinimas ]]&lt;&gt;"",SUM(PlanMegVeiklos[[#This Row],[1]:[12]]),"")</f>
        <v/>
      </c>
    </row>
    <row r="36" spans="2:18" ht="18" x14ac:dyDescent="0.25">
      <c r="B36" s="73" t="str">
        <f ca="1">IF(PlanMegVeiklos[[#This Row],[Mėginių ėmimo vietos pavadinimas ]]="","",IF(ROW()=12,1,MAX(INDIRECT("B12:B"&amp;ROW()-1))+1))</f>
        <v/>
      </c>
      <c r="C36" s="90"/>
      <c r="D36" s="88"/>
      <c r="E36" s="87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6"/>
      <c r="R36" s="71" t="str">
        <f>IF(PlanMegVeiklos[[#This Row],[Mėginių ėmimo vietos pavadinimas ]]&lt;&gt;"",SUM(PlanMegVeiklos[[#This Row],[1]:[12]]),"")</f>
        <v/>
      </c>
    </row>
    <row r="37" spans="2:18" ht="18" x14ac:dyDescent="0.25">
      <c r="B37" s="73" t="str">
        <f ca="1">IF(PlanMegVeiklos[[#This Row],[Mėginių ėmimo vietos pavadinimas ]]="","",IF(ROW()=12,1,MAX(INDIRECT("B12:B"&amp;ROW()-1))+1))</f>
        <v/>
      </c>
      <c r="C37" s="90"/>
      <c r="D37" s="88"/>
      <c r="E37" s="87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6"/>
      <c r="R37" s="71" t="str">
        <f>IF(PlanMegVeiklos[[#This Row],[Mėginių ėmimo vietos pavadinimas ]]&lt;&gt;"",SUM(PlanMegVeiklos[[#This Row],[1]:[12]]),"")</f>
        <v/>
      </c>
    </row>
    <row r="38" spans="2:18" ht="18" x14ac:dyDescent="0.25">
      <c r="B38" s="73" t="str">
        <f ca="1">IF(PlanMegVeiklos[[#This Row],[Mėginių ėmimo vietos pavadinimas ]]="","",IF(ROW()=12,1,MAX(INDIRECT("B12:B"&amp;ROW()-1))+1))</f>
        <v/>
      </c>
      <c r="C38" s="90"/>
      <c r="D38" s="88"/>
      <c r="E38" s="87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6"/>
      <c r="R38" s="71" t="str">
        <f>IF(PlanMegVeiklos[[#This Row],[Mėginių ėmimo vietos pavadinimas ]]&lt;&gt;"",SUM(PlanMegVeiklos[[#This Row],[1]:[12]]),"")</f>
        <v/>
      </c>
    </row>
    <row r="39" spans="2:18" ht="18" x14ac:dyDescent="0.25">
      <c r="B39" s="73" t="str">
        <f ca="1">IF(PlanMegVeiklos[[#This Row],[Mėginių ėmimo vietos pavadinimas ]]="","",IF(ROW()=12,1,MAX(INDIRECT("B12:B"&amp;ROW()-1))+1))</f>
        <v/>
      </c>
      <c r="C39" s="90"/>
      <c r="D39" s="88"/>
      <c r="E39" s="87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6"/>
      <c r="R39" s="71" t="str">
        <f>IF(PlanMegVeiklos[[#This Row],[Mėginių ėmimo vietos pavadinimas ]]&lt;&gt;"",SUM(PlanMegVeiklos[[#This Row],[1]:[12]]),"")</f>
        <v/>
      </c>
    </row>
    <row r="40" spans="2:18" ht="18" x14ac:dyDescent="0.25">
      <c r="B40" s="73" t="str">
        <f ca="1">IF(PlanMegVeiklos[[#This Row],[Mėginių ėmimo vietos pavadinimas ]]="","",IF(ROW()=12,1,MAX(INDIRECT("B12:B"&amp;ROW()-1))+1))</f>
        <v/>
      </c>
      <c r="C40" s="90"/>
      <c r="D40" s="88"/>
      <c r="E40" s="87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6"/>
      <c r="R40" s="71" t="str">
        <f>IF(PlanMegVeiklos[[#This Row],[Mėginių ėmimo vietos pavadinimas ]]&lt;&gt;"",SUM(PlanMegVeiklos[[#This Row],[1]:[12]]),"")</f>
        <v/>
      </c>
    </row>
    <row r="41" spans="2:18" ht="18" x14ac:dyDescent="0.25">
      <c r="B41" s="73" t="str">
        <f ca="1">IF(PlanMegVeiklos[[#This Row],[Mėginių ėmimo vietos pavadinimas ]]="","",IF(ROW()=12,1,MAX(INDIRECT("B12:B"&amp;ROW()-1))+1))</f>
        <v/>
      </c>
      <c r="C41" s="90"/>
      <c r="D41" s="88"/>
      <c r="E41" s="87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6"/>
      <c r="R41" s="71" t="str">
        <f>IF(PlanMegVeiklos[[#This Row],[Mėginių ėmimo vietos pavadinimas ]]&lt;&gt;"",SUM(PlanMegVeiklos[[#This Row],[1]:[12]]),"")</f>
        <v/>
      </c>
    </row>
    <row r="42" spans="2:18" ht="18" x14ac:dyDescent="0.25">
      <c r="B42" s="73" t="str">
        <f ca="1">IF(PlanMegVeiklos[[#This Row],[Mėginių ėmimo vietos pavadinimas ]]="","",IF(ROW()=12,1,MAX(INDIRECT("B12:B"&amp;ROW()-1))+1))</f>
        <v/>
      </c>
      <c r="C42" s="90"/>
      <c r="D42" s="88"/>
      <c r="E42" s="87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6"/>
      <c r="R42" s="71" t="str">
        <f>IF(PlanMegVeiklos[[#This Row],[Mėginių ėmimo vietos pavadinimas ]]&lt;&gt;"",SUM(PlanMegVeiklos[[#This Row],[1]:[12]]),"")</f>
        <v/>
      </c>
    </row>
    <row r="43" spans="2:18" ht="18" x14ac:dyDescent="0.25">
      <c r="B43" s="73" t="str">
        <f ca="1">IF(PlanMegVeiklos[[#This Row],[Mėginių ėmimo vietos pavadinimas ]]="","",IF(ROW()=12,1,MAX(INDIRECT("B12:B"&amp;ROW()-1))+1))</f>
        <v/>
      </c>
      <c r="C43" s="90"/>
      <c r="D43" s="88"/>
      <c r="E43" s="87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6"/>
      <c r="R43" s="71" t="str">
        <f>IF(PlanMegVeiklos[[#This Row],[Mėginių ėmimo vietos pavadinimas ]]&lt;&gt;"",SUM(PlanMegVeiklos[[#This Row],[1]:[12]]),"")</f>
        <v/>
      </c>
    </row>
    <row r="44" spans="2:18" ht="18" x14ac:dyDescent="0.25">
      <c r="B44" s="74" t="str">
        <f ca="1">IF(PlanMegVeiklos[[#This Row],[Mėginių ėmimo vietos pavadinimas ]]="","",IF(ROW()=12,1,MAX(INDIRECT("B12:B"&amp;ROW()-1))+1))</f>
        <v/>
      </c>
      <c r="C44" s="90"/>
      <c r="D44" s="88"/>
      <c r="E44" s="87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6"/>
      <c r="R44" s="71" t="str">
        <f>IF(PlanMegVeiklos[[#This Row],[Mėginių ėmimo vietos pavadinimas ]]&lt;&gt;"",SUM(PlanMegVeiklos[[#This Row],[1]:[12]]),"")</f>
        <v/>
      </c>
    </row>
    <row r="45" spans="2:18" ht="18" x14ac:dyDescent="0.25">
      <c r="B45" s="73" t="str">
        <f ca="1">IF(PlanMegVeiklos[[#This Row],[Mėginių ėmimo vietos pavadinimas ]]="","",IF(ROW()=12,1,MAX(INDIRECT("B12:B"&amp;ROW()-1))+1))</f>
        <v/>
      </c>
      <c r="C45" s="90"/>
      <c r="D45" s="88"/>
      <c r="E45" s="87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6"/>
      <c r="R45" s="71" t="str">
        <f>IF(PlanMegVeiklos[[#This Row],[Mėginių ėmimo vietos pavadinimas ]]&lt;&gt;"",SUM(PlanMegVeiklos[[#This Row],[1]:[12]]),"")</f>
        <v/>
      </c>
    </row>
    <row r="46" spans="2:18" ht="18" x14ac:dyDescent="0.25">
      <c r="B46" s="73" t="str">
        <f ca="1">IF(PlanMegVeiklos[[#This Row],[Mėginių ėmimo vietos pavadinimas ]]="","",IF(ROW()=12,1,MAX(INDIRECT("B12:B"&amp;ROW()-1))+1))</f>
        <v/>
      </c>
      <c r="C46" s="90"/>
      <c r="D46" s="88"/>
      <c r="E46" s="87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6"/>
      <c r="R46" s="71" t="str">
        <f>IF(PlanMegVeiklos[[#This Row],[Mėginių ėmimo vietos pavadinimas ]]&lt;&gt;"",SUM(PlanMegVeiklos[[#This Row],[1]:[12]]),"")</f>
        <v/>
      </c>
    </row>
    <row r="47" spans="2:18" ht="18" x14ac:dyDescent="0.25">
      <c r="B47" s="73" t="str">
        <f ca="1">IF(PlanMegVeiklos[[#This Row],[Mėginių ėmimo vietos pavadinimas ]]="","",IF(ROW()=12,1,MAX(INDIRECT("B12:B"&amp;ROW()-1))+1))</f>
        <v/>
      </c>
      <c r="C47" s="90"/>
      <c r="D47" s="88"/>
      <c r="E47" s="87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6"/>
      <c r="R47" s="71" t="str">
        <f>IF(PlanMegVeiklos[[#This Row],[Mėginių ėmimo vietos pavadinimas ]]&lt;&gt;"",SUM(PlanMegVeiklos[[#This Row],[1]:[12]]),"")</f>
        <v/>
      </c>
    </row>
    <row r="48" spans="2:18" ht="18" x14ac:dyDescent="0.25">
      <c r="B48" s="73" t="str">
        <f ca="1">IF(PlanMegVeiklos[[#This Row],[Mėginių ėmimo vietos pavadinimas ]]="","",IF(ROW()=12,1,MAX(INDIRECT("B12:B"&amp;ROW()-1))+1))</f>
        <v/>
      </c>
      <c r="C48" s="90"/>
      <c r="D48" s="88"/>
      <c r="E48" s="87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6"/>
      <c r="R48" s="71" t="str">
        <f>IF(PlanMegVeiklos[[#This Row],[Mėginių ėmimo vietos pavadinimas ]]&lt;&gt;"",SUM(PlanMegVeiklos[[#This Row],[1]:[12]]),"")</f>
        <v/>
      </c>
    </row>
    <row r="49" spans="2:18" ht="18" x14ac:dyDescent="0.25">
      <c r="B49" s="73" t="str">
        <f ca="1">IF(PlanMegVeiklos[[#This Row],[Mėginių ėmimo vietos pavadinimas ]]="","",IF(ROW()=12,1,MAX(INDIRECT("B12:B"&amp;ROW()-1))+1))</f>
        <v/>
      </c>
      <c r="C49" s="90"/>
      <c r="D49" s="88"/>
      <c r="E49" s="87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6"/>
      <c r="R49" s="71" t="str">
        <f>IF(PlanMegVeiklos[[#This Row],[Mėginių ėmimo vietos pavadinimas ]]&lt;&gt;"",SUM(PlanMegVeiklos[[#This Row],[1]:[12]]),"")</f>
        <v/>
      </c>
    </row>
    <row r="50" spans="2:18" ht="18" x14ac:dyDescent="0.25">
      <c r="B50" s="73" t="str">
        <f ca="1">IF(PlanMegVeiklos[[#This Row],[Mėginių ėmimo vietos pavadinimas ]]="","",IF(ROW()=12,1,MAX(INDIRECT("B12:B"&amp;ROW()-1))+1))</f>
        <v/>
      </c>
      <c r="C50" s="90"/>
      <c r="D50" s="88"/>
      <c r="E50" s="87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6"/>
      <c r="R50" s="71" t="str">
        <f>IF(PlanMegVeiklos[[#This Row],[Mėginių ėmimo vietos pavadinimas ]]&lt;&gt;"",SUM(PlanMegVeiklos[[#This Row],[1]:[12]]),"")</f>
        <v/>
      </c>
    </row>
    <row r="51" spans="2:18" ht="18" x14ac:dyDescent="0.25">
      <c r="B51" s="73" t="str">
        <f ca="1">IF(PlanMegVeiklos[[#This Row],[Mėginių ėmimo vietos pavadinimas ]]="","",IF(ROW()=12,1,MAX(INDIRECT("B12:B"&amp;ROW()-1))+1))</f>
        <v/>
      </c>
      <c r="C51" s="90"/>
      <c r="D51" s="88"/>
      <c r="E51" s="87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6"/>
      <c r="R51" s="71" t="str">
        <f>IF(PlanMegVeiklos[[#This Row],[Mėginių ėmimo vietos pavadinimas ]]&lt;&gt;"",SUM(PlanMegVeiklos[[#This Row],[1]:[12]]),"")</f>
        <v/>
      </c>
    </row>
    <row r="52" spans="2:18" ht="18" x14ac:dyDescent="0.25">
      <c r="B52" s="73" t="str">
        <f ca="1">IF(PlanMegVeiklos[[#This Row],[Mėginių ėmimo vietos pavadinimas ]]="","",IF(ROW()=12,1,MAX(INDIRECT("B12:B"&amp;ROW()-1))+1))</f>
        <v/>
      </c>
      <c r="C52" s="90"/>
      <c r="D52" s="88"/>
      <c r="E52" s="87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6"/>
      <c r="R52" s="71" t="str">
        <f>IF(PlanMegVeiklos[[#This Row],[Mėginių ėmimo vietos pavadinimas ]]&lt;&gt;"",SUM(PlanMegVeiklos[[#This Row],[1]:[12]]),"")</f>
        <v/>
      </c>
    </row>
    <row r="53" spans="2:18" ht="18" x14ac:dyDescent="0.25">
      <c r="B53" s="73" t="str">
        <f ca="1">IF(PlanMegVeiklos[[#This Row],[Mėginių ėmimo vietos pavadinimas ]]="","",IF(ROW()=12,1,MAX(INDIRECT("B12:B"&amp;ROW()-1))+1))</f>
        <v/>
      </c>
      <c r="C53" s="90"/>
      <c r="D53" s="88"/>
      <c r="E53" s="87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6"/>
      <c r="R53" s="71" t="str">
        <f>IF(PlanMegVeiklos[[#This Row],[Mėginių ėmimo vietos pavadinimas ]]&lt;&gt;"",SUM(PlanMegVeiklos[[#This Row],[1]:[12]]),"")</f>
        <v/>
      </c>
    </row>
    <row r="54" spans="2:18" ht="18" x14ac:dyDescent="0.25">
      <c r="B54" s="73" t="str">
        <f ca="1">IF(PlanMegVeiklos[[#This Row],[Mėginių ėmimo vietos pavadinimas ]]="","",IF(ROW()=12,1,MAX(INDIRECT("B12:B"&amp;ROW()-1))+1))</f>
        <v/>
      </c>
      <c r="C54" s="90"/>
      <c r="D54" s="88"/>
      <c r="E54" s="87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6"/>
      <c r="R54" s="71" t="str">
        <f>IF(PlanMegVeiklos[[#This Row],[Mėginių ėmimo vietos pavadinimas ]]&lt;&gt;"",SUM(PlanMegVeiklos[[#This Row],[1]:[12]]),"")</f>
        <v/>
      </c>
    </row>
    <row r="55" spans="2:18" ht="18" x14ac:dyDescent="0.25">
      <c r="B55" s="73" t="str">
        <f ca="1">IF(PlanMegVeiklos[[#This Row],[Mėginių ėmimo vietos pavadinimas ]]="","",IF(ROW()=12,1,MAX(INDIRECT("B12:B"&amp;ROW()-1))+1))</f>
        <v/>
      </c>
      <c r="C55" s="90"/>
      <c r="D55" s="88"/>
      <c r="E55" s="87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6"/>
      <c r="R55" s="71" t="str">
        <f>IF(PlanMegVeiklos[[#This Row],[Mėginių ėmimo vietos pavadinimas ]]&lt;&gt;"",SUM(PlanMegVeiklos[[#This Row],[1]:[12]]),"")</f>
        <v/>
      </c>
    </row>
    <row r="56" spans="2:18" ht="18" x14ac:dyDescent="0.25">
      <c r="B56" s="73" t="str">
        <f ca="1">IF(PlanMegVeiklos[[#This Row],[Mėginių ėmimo vietos pavadinimas ]]="","",IF(ROW()=12,1,MAX(INDIRECT("B12:B"&amp;ROW()-1))+1))</f>
        <v/>
      </c>
      <c r="C56" s="90"/>
      <c r="D56" s="88"/>
      <c r="E56" s="87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6"/>
      <c r="R56" s="71" t="str">
        <f>IF(PlanMegVeiklos[[#This Row],[Mėginių ėmimo vietos pavadinimas ]]&lt;&gt;"",SUM(PlanMegVeiklos[[#This Row],[1]:[12]]),"")</f>
        <v/>
      </c>
    </row>
    <row r="57" spans="2:18" ht="18" x14ac:dyDescent="0.25">
      <c r="B57" s="73" t="str">
        <f ca="1">IF(PlanMegVeiklos[[#This Row],[Mėginių ėmimo vietos pavadinimas ]]="","",IF(ROW()=12,1,MAX(INDIRECT("B12:B"&amp;ROW()-1))+1))</f>
        <v/>
      </c>
      <c r="C57" s="90"/>
      <c r="D57" s="88"/>
      <c r="E57" s="87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6"/>
      <c r="R57" s="71" t="str">
        <f>IF(PlanMegVeiklos[[#This Row],[Mėginių ėmimo vietos pavadinimas ]]&lt;&gt;"",SUM(PlanMegVeiklos[[#This Row],[1]:[12]]),"")</f>
        <v/>
      </c>
    </row>
    <row r="58" spans="2:18" ht="18" x14ac:dyDescent="0.25">
      <c r="B58" s="73" t="str">
        <f ca="1">IF(PlanMegVeiklos[[#This Row],[Mėginių ėmimo vietos pavadinimas ]]="","",IF(ROW()=12,1,MAX(INDIRECT("B12:B"&amp;ROW()-1))+1))</f>
        <v/>
      </c>
      <c r="C58" s="90"/>
      <c r="D58" s="88"/>
      <c r="E58" s="87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6"/>
      <c r="R58" s="71" t="str">
        <f>IF(PlanMegVeiklos[[#This Row],[Mėginių ėmimo vietos pavadinimas ]]&lt;&gt;"",SUM(PlanMegVeiklos[[#This Row],[1]:[12]]),"")</f>
        <v/>
      </c>
    </row>
    <row r="59" spans="2:18" ht="18" x14ac:dyDescent="0.25">
      <c r="B59" s="73" t="str">
        <f ca="1">IF(PlanMegVeiklos[[#This Row],[Mėginių ėmimo vietos pavadinimas ]]="","",IF(ROW()=12,1,MAX(INDIRECT("B12:B"&amp;ROW()-1))+1))</f>
        <v/>
      </c>
      <c r="C59" s="90"/>
      <c r="D59" s="88"/>
      <c r="E59" s="87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6"/>
      <c r="R59" s="71" t="str">
        <f>IF(PlanMegVeiklos[[#This Row],[Mėginių ėmimo vietos pavadinimas ]]&lt;&gt;"",SUM(PlanMegVeiklos[[#This Row],[1]:[12]]),"")</f>
        <v/>
      </c>
    </row>
    <row r="60" spans="2:18" ht="18" x14ac:dyDescent="0.25">
      <c r="B60" s="73" t="str">
        <f ca="1">IF(PlanMegVeiklos[[#This Row],[Mėginių ėmimo vietos pavadinimas ]]="","",IF(ROW()=12,1,MAX(INDIRECT("B12:B"&amp;ROW()-1))+1))</f>
        <v/>
      </c>
      <c r="C60" s="90"/>
      <c r="D60" s="88"/>
      <c r="E60" s="87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6"/>
      <c r="R60" s="71" t="str">
        <f>IF(PlanMegVeiklos[[#This Row],[Mėginių ėmimo vietos pavadinimas ]]&lt;&gt;"",SUM(PlanMegVeiklos[[#This Row],[1]:[12]]),"")</f>
        <v/>
      </c>
    </row>
    <row r="61" spans="2:18" ht="18" x14ac:dyDescent="0.25">
      <c r="B61" s="73" t="str">
        <f ca="1">IF(PlanMegVeiklos[[#This Row],[Mėginių ėmimo vietos pavadinimas ]]="","",IF(ROW()=12,1,MAX(INDIRECT("B12:B"&amp;ROW()-1))+1))</f>
        <v/>
      </c>
      <c r="C61" s="90"/>
      <c r="D61" s="88"/>
      <c r="E61" s="87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6"/>
      <c r="R61" s="71" t="str">
        <f>IF(PlanMegVeiklos[[#This Row],[Mėginių ėmimo vietos pavadinimas ]]&lt;&gt;"",SUM(PlanMegVeiklos[[#This Row],[1]:[12]]),"")</f>
        <v/>
      </c>
    </row>
    <row r="62" spans="2:18" ht="18" x14ac:dyDescent="0.25">
      <c r="B62" s="73" t="str">
        <f ca="1">IF(PlanMegVeiklos[[#This Row],[Mėginių ėmimo vietos pavadinimas ]]="","",IF(ROW()=12,1,MAX(INDIRECT("B12:B"&amp;ROW()-1))+1))</f>
        <v/>
      </c>
      <c r="C62" s="90"/>
      <c r="D62" s="88"/>
      <c r="E62" s="87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6"/>
      <c r="R62" s="71" t="str">
        <f>IF(PlanMegVeiklos[[#This Row],[Mėginių ėmimo vietos pavadinimas ]]&lt;&gt;"",SUM(PlanMegVeiklos[[#This Row],[1]:[12]]),"")</f>
        <v/>
      </c>
    </row>
    <row r="63" spans="2:18" ht="18" x14ac:dyDescent="0.25">
      <c r="B63" s="73" t="str">
        <f ca="1">IF(PlanMegVeiklos[[#This Row],[Mėginių ėmimo vietos pavadinimas ]]="","",IF(ROW()=12,1,MAX(INDIRECT("B12:B"&amp;ROW()-1))+1))</f>
        <v/>
      </c>
      <c r="C63" s="90"/>
      <c r="D63" s="88"/>
      <c r="E63" s="87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6"/>
      <c r="R63" s="71" t="str">
        <f>IF(PlanMegVeiklos[[#This Row],[Mėginių ėmimo vietos pavadinimas ]]&lt;&gt;"",SUM(PlanMegVeiklos[[#This Row],[1]:[12]]),"")</f>
        <v/>
      </c>
    </row>
    <row r="64" spans="2:18" ht="18" x14ac:dyDescent="0.25">
      <c r="B64" s="73" t="str">
        <f ca="1">IF(PlanMegVeiklos[[#This Row],[Mėginių ėmimo vietos pavadinimas ]]="","",IF(ROW()=12,1,MAX(INDIRECT("B12:B"&amp;ROW()-1))+1))</f>
        <v/>
      </c>
      <c r="C64" s="90"/>
      <c r="D64" s="88"/>
      <c r="E64" s="87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6"/>
      <c r="R64" s="71" t="str">
        <f>IF(PlanMegVeiklos[[#This Row],[Mėginių ėmimo vietos pavadinimas ]]&lt;&gt;"",SUM(PlanMegVeiklos[[#This Row],[1]:[12]]),"")</f>
        <v/>
      </c>
    </row>
    <row r="65" spans="2:18" ht="18" x14ac:dyDescent="0.25">
      <c r="B65" s="73" t="str">
        <f ca="1">IF(PlanMegVeiklos[[#This Row],[Mėginių ėmimo vietos pavadinimas ]]="","",IF(ROW()=12,1,MAX(INDIRECT("B12:B"&amp;ROW()-1))+1))</f>
        <v/>
      </c>
      <c r="C65" s="90"/>
      <c r="D65" s="88"/>
      <c r="E65" s="87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6"/>
      <c r="R65" s="71" t="str">
        <f>IF(PlanMegVeiklos[[#This Row],[Mėginių ėmimo vietos pavadinimas ]]&lt;&gt;"",SUM(PlanMegVeiklos[[#This Row],[1]:[12]]),"")</f>
        <v/>
      </c>
    </row>
    <row r="66" spans="2:18" ht="18" x14ac:dyDescent="0.25">
      <c r="B66" s="73" t="str">
        <f ca="1">IF(PlanMegVeiklos[[#This Row],[Mėginių ėmimo vietos pavadinimas ]]="","",IF(ROW()=12,1,MAX(INDIRECT("B12:B"&amp;ROW()-1))+1))</f>
        <v/>
      </c>
      <c r="C66" s="90"/>
      <c r="D66" s="88"/>
      <c r="E66" s="87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6"/>
      <c r="R66" s="71" t="str">
        <f>IF(PlanMegVeiklos[[#This Row],[Mėginių ėmimo vietos pavadinimas ]]&lt;&gt;"",SUM(PlanMegVeiklos[[#This Row],[1]:[12]]),"")</f>
        <v/>
      </c>
    </row>
    <row r="67" spans="2:18" ht="18" x14ac:dyDescent="0.25">
      <c r="B67" s="73" t="str">
        <f ca="1">IF(PlanMegVeiklos[[#This Row],[Mėginių ėmimo vietos pavadinimas ]]="","",IF(ROW()=12,1,MAX(INDIRECT("B12:B"&amp;ROW()-1))+1))</f>
        <v/>
      </c>
      <c r="C67" s="90"/>
      <c r="D67" s="88"/>
      <c r="E67" s="87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6"/>
      <c r="R67" s="71" t="str">
        <f>IF(PlanMegVeiklos[[#This Row],[Mėginių ėmimo vietos pavadinimas ]]&lt;&gt;"",SUM(PlanMegVeiklos[[#This Row],[1]:[12]]),"")</f>
        <v/>
      </c>
    </row>
    <row r="68" spans="2:18" ht="18" x14ac:dyDescent="0.25">
      <c r="B68" s="73" t="str">
        <f ca="1">IF(PlanMegVeiklos[[#This Row],[Mėginių ėmimo vietos pavadinimas ]]="","",IF(ROW()=12,1,MAX(INDIRECT("B12:B"&amp;ROW()-1))+1))</f>
        <v/>
      </c>
      <c r="C68" s="90"/>
      <c r="D68" s="88"/>
      <c r="E68" s="87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6"/>
      <c r="R68" s="71" t="str">
        <f>IF(PlanMegVeiklos[[#This Row],[Mėginių ėmimo vietos pavadinimas ]]&lt;&gt;"",SUM(PlanMegVeiklos[[#This Row],[1]:[12]]),"")</f>
        <v/>
      </c>
    </row>
    <row r="69" spans="2:18" ht="18" x14ac:dyDescent="0.25">
      <c r="B69" s="73" t="str">
        <f ca="1">IF(PlanMegVeiklos[[#This Row],[Mėginių ėmimo vietos pavadinimas ]]="","",IF(ROW()=12,1,MAX(INDIRECT("B12:B"&amp;ROW()-1))+1))</f>
        <v/>
      </c>
      <c r="C69" s="90"/>
      <c r="D69" s="88"/>
      <c r="E69" s="87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6"/>
      <c r="R69" s="71" t="str">
        <f>IF(PlanMegVeiklos[[#This Row],[Mėginių ėmimo vietos pavadinimas ]]&lt;&gt;"",SUM(PlanMegVeiklos[[#This Row],[1]:[12]]),"")</f>
        <v/>
      </c>
    </row>
    <row r="70" spans="2:18" ht="18" x14ac:dyDescent="0.25">
      <c r="B70" s="73" t="str">
        <f ca="1">IF(PlanMegVeiklos[[#This Row],[Mėginių ėmimo vietos pavadinimas ]]="","",IF(ROW()=12,1,MAX(INDIRECT("B12:B"&amp;ROW()-1))+1))</f>
        <v/>
      </c>
      <c r="C70" s="90"/>
      <c r="D70" s="88"/>
      <c r="E70" s="87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6"/>
      <c r="R70" s="71" t="str">
        <f>IF(PlanMegVeiklos[[#This Row],[Mėginių ėmimo vietos pavadinimas ]]&lt;&gt;"",SUM(PlanMegVeiklos[[#This Row],[1]:[12]]),"")</f>
        <v/>
      </c>
    </row>
    <row r="71" spans="2:18" ht="18" x14ac:dyDescent="0.25">
      <c r="B71" s="73" t="str">
        <f ca="1">IF(PlanMegVeiklos[[#This Row],[Mėginių ėmimo vietos pavadinimas ]]="","",IF(ROW()=12,1,MAX(INDIRECT("B12:B"&amp;ROW()-1))+1))</f>
        <v/>
      </c>
      <c r="C71" s="90"/>
      <c r="D71" s="88"/>
      <c r="E71" s="87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6"/>
      <c r="R71" s="71" t="str">
        <f>IF(PlanMegVeiklos[[#This Row],[Mėginių ėmimo vietos pavadinimas ]]&lt;&gt;"",SUM(PlanMegVeiklos[[#This Row],[1]:[12]]),"")</f>
        <v/>
      </c>
    </row>
    <row r="72" spans="2:18" ht="18" x14ac:dyDescent="0.25">
      <c r="B72" s="73" t="str">
        <f ca="1">IF(PlanMegVeiklos[[#This Row],[Mėginių ėmimo vietos pavadinimas ]]="","",IF(ROW()=12,1,MAX(INDIRECT("B12:B"&amp;ROW()-1))+1))</f>
        <v/>
      </c>
      <c r="C72" s="90"/>
      <c r="D72" s="88"/>
      <c r="E72" s="87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6"/>
      <c r="R72" s="71" t="str">
        <f>IF(PlanMegVeiklos[[#This Row],[Mėginių ėmimo vietos pavadinimas ]]&lt;&gt;"",SUM(PlanMegVeiklos[[#This Row],[1]:[12]]),"")</f>
        <v/>
      </c>
    </row>
    <row r="73" spans="2:18" ht="18" x14ac:dyDescent="0.25">
      <c r="B73" s="73" t="str">
        <f ca="1">IF(PlanMegVeiklos[[#This Row],[Mėginių ėmimo vietos pavadinimas ]]="","",IF(ROW()=12,1,MAX(INDIRECT("B12:B"&amp;ROW()-1))+1))</f>
        <v/>
      </c>
      <c r="C73" s="90"/>
      <c r="D73" s="88"/>
      <c r="E73" s="87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6"/>
      <c r="R73" s="71" t="str">
        <f>IF(PlanMegVeiklos[[#This Row],[Mėginių ėmimo vietos pavadinimas ]]&lt;&gt;"",SUM(PlanMegVeiklos[[#This Row],[1]:[12]]),"")</f>
        <v/>
      </c>
    </row>
    <row r="74" spans="2:18" ht="18" x14ac:dyDescent="0.25">
      <c r="B74" s="73" t="str">
        <f ca="1">IF(PlanMegVeiklos[[#This Row],[Mėginių ėmimo vietos pavadinimas ]]="","",IF(ROW()=12,1,MAX(INDIRECT("B12:B"&amp;ROW()-1))+1))</f>
        <v/>
      </c>
      <c r="C74" s="90"/>
      <c r="D74" s="88"/>
      <c r="E74" s="87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6"/>
      <c r="R74" s="71" t="str">
        <f>IF(PlanMegVeiklos[[#This Row],[Mėginių ėmimo vietos pavadinimas ]]&lt;&gt;"",SUM(PlanMegVeiklos[[#This Row],[1]:[12]]),"")</f>
        <v/>
      </c>
    </row>
    <row r="75" spans="2:18" ht="18" x14ac:dyDescent="0.25">
      <c r="B75" s="73" t="str">
        <f ca="1">IF(PlanMegVeiklos[[#This Row],[Mėginių ėmimo vietos pavadinimas ]]="","",IF(ROW()=12,1,MAX(INDIRECT("B12:B"&amp;ROW()-1))+1))</f>
        <v/>
      </c>
      <c r="C75" s="90"/>
      <c r="D75" s="88"/>
      <c r="E75" s="87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6"/>
      <c r="R75" s="71" t="str">
        <f>IF(PlanMegVeiklos[[#This Row],[Mėginių ėmimo vietos pavadinimas ]]&lt;&gt;"",SUM(PlanMegVeiklos[[#This Row],[1]:[12]]),"")</f>
        <v/>
      </c>
    </row>
    <row r="76" spans="2:18" ht="18" x14ac:dyDescent="0.25">
      <c r="B76" s="73" t="str">
        <f ca="1">IF(PlanMegVeiklos[[#This Row],[Mėginių ėmimo vietos pavadinimas ]]="","",IF(ROW()=12,1,MAX(INDIRECT("B12:B"&amp;ROW()-1))+1))</f>
        <v/>
      </c>
      <c r="C76" s="90"/>
      <c r="D76" s="88"/>
      <c r="E76" s="87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6"/>
      <c r="R76" s="71" t="str">
        <f>IF(PlanMegVeiklos[[#This Row],[Mėginių ėmimo vietos pavadinimas ]]&lt;&gt;"",SUM(PlanMegVeiklos[[#This Row],[1]:[12]]),"")</f>
        <v/>
      </c>
    </row>
    <row r="77" spans="2:18" ht="18" x14ac:dyDescent="0.25">
      <c r="B77" s="73" t="str">
        <f ca="1">IF(PlanMegVeiklos[[#This Row],[Mėginių ėmimo vietos pavadinimas ]]="","",IF(ROW()=12,1,MAX(INDIRECT("B12:B"&amp;ROW()-1))+1))</f>
        <v/>
      </c>
      <c r="C77" s="90"/>
      <c r="D77" s="88"/>
      <c r="E77" s="87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6"/>
      <c r="R77" s="71" t="str">
        <f>IF(PlanMegVeiklos[[#This Row],[Mėginių ėmimo vietos pavadinimas ]]&lt;&gt;"",SUM(PlanMegVeiklos[[#This Row],[1]:[12]]),"")</f>
        <v/>
      </c>
    </row>
    <row r="78" spans="2:18" ht="18" x14ac:dyDescent="0.25">
      <c r="B78" s="73" t="str">
        <f ca="1">IF(PlanMegVeiklos[[#This Row],[Mėginių ėmimo vietos pavadinimas ]]="","",IF(ROW()=12,1,MAX(INDIRECT("B12:B"&amp;ROW()-1))+1))</f>
        <v/>
      </c>
      <c r="C78" s="90"/>
      <c r="D78" s="88"/>
      <c r="E78" s="87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6"/>
      <c r="R78" s="71" t="str">
        <f>IF(PlanMegVeiklos[[#This Row],[Mėginių ėmimo vietos pavadinimas ]]&lt;&gt;"",SUM(PlanMegVeiklos[[#This Row],[1]:[12]]),"")</f>
        <v/>
      </c>
    </row>
    <row r="79" spans="2:18" ht="18" x14ac:dyDescent="0.25">
      <c r="B79" s="73" t="str">
        <f ca="1">IF(PlanMegVeiklos[[#This Row],[Mėginių ėmimo vietos pavadinimas ]]="","",IF(ROW()=12,1,MAX(INDIRECT("B12:B"&amp;ROW()-1))+1))</f>
        <v/>
      </c>
      <c r="C79" s="90"/>
      <c r="D79" s="88"/>
      <c r="E79" s="87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6"/>
      <c r="R79" s="71" t="str">
        <f>IF(PlanMegVeiklos[[#This Row],[Mėginių ėmimo vietos pavadinimas ]]&lt;&gt;"",SUM(PlanMegVeiklos[[#This Row],[1]:[12]]),"")</f>
        <v/>
      </c>
    </row>
    <row r="80" spans="2:18" ht="18" x14ac:dyDescent="0.25">
      <c r="B80" s="73" t="str">
        <f ca="1">IF(PlanMegVeiklos[[#This Row],[Mėginių ėmimo vietos pavadinimas ]]="","",IF(ROW()=12,1,MAX(INDIRECT("B12:B"&amp;ROW()-1))+1))</f>
        <v/>
      </c>
      <c r="C80" s="90"/>
      <c r="D80" s="88"/>
      <c r="E80" s="87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6"/>
      <c r="R80" s="71" t="str">
        <f>IF(PlanMegVeiklos[[#This Row],[Mėginių ėmimo vietos pavadinimas ]]&lt;&gt;"",SUM(PlanMegVeiklos[[#This Row],[1]:[12]]),"")</f>
        <v/>
      </c>
    </row>
    <row r="81" spans="2:18" ht="18" x14ac:dyDescent="0.25">
      <c r="B81" s="73" t="str">
        <f ca="1">IF(PlanMegVeiklos[[#This Row],[Mėginių ėmimo vietos pavadinimas ]]="","",IF(ROW()=12,1,MAX(INDIRECT("B12:B"&amp;ROW()-1))+1))</f>
        <v/>
      </c>
      <c r="C81" s="90"/>
      <c r="D81" s="88"/>
      <c r="E81" s="87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6"/>
      <c r="R81" s="71" t="str">
        <f>IF(PlanMegVeiklos[[#This Row],[Mėginių ėmimo vietos pavadinimas ]]&lt;&gt;"",SUM(PlanMegVeiklos[[#This Row],[1]:[12]]),"")</f>
        <v/>
      </c>
    </row>
    <row r="82" spans="2:18" ht="18" x14ac:dyDescent="0.25">
      <c r="B82" s="73" t="str">
        <f ca="1">IF(PlanMegVeiklos[[#This Row],[Mėginių ėmimo vietos pavadinimas ]]="","",IF(ROW()=12,1,MAX(INDIRECT("B12:B"&amp;ROW()-1))+1))</f>
        <v/>
      </c>
      <c r="C82" s="90"/>
      <c r="D82" s="88"/>
      <c r="E82" s="87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6"/>
      <c r="R82" s="71" t="str">
        <f>IF(PlanMegVeiklos[[#This Row],[Mėginių ėmimo vietos pavadinimas ]]&lt;&gt;"",SUM(PlanMegVeiklos[[#This Row],[1]:[12]]),"")</f>
        <v/>
      </c>
    </row>
    <row r="83" spans="2:18" ht="18" x14ac:dyDescent="0.25">
      <c r="B83" s="73" t="str">
        <f ca="1">IF(PlanMegVeiklos[[#This Row],[Mėginių ėmimo vietos pavadinimas ]]="","",IF(ROW()=12,1,MAX(INDIRECT("B12:B"&amp;ROW()-1))+1))</f>
        <v/>
      </c>
      <c r="C83" s="90"/>
      <c r="D83" s="88"/>
      <c r="E83" s="87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6"/>
      <c r="R83" s="71" t="str">
        <f>IF(PlanMegVeiklos[[#This Row],[Mėginių ėmimo vietos pavadinimas ]]&lt;&gt;"",SUM(PlanMegVeiklos[[#This Row],[1]:[12]]),"")</f>
        <v/>
      </c>
    </row>
    <row r="84" spans="2:18" ht="18" x14ac:dyDescent="0.25">
      <c r="B84" s="73" t="str">
        <f ca="1">IF(PlanMegVeiklos[[#This Row],[Mėginių ėmimo vietos pavadinimas ]]="","",IF(ROW()=12,1,MAX(INDIRECT("B12:B"&amp;ROW()-1))+1))</f>
        <v/>
      </c>
      <c r="C84" s="90"/>
      <c r="D84" s="88"/>
      <c r="E84" s="87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6"/>
      <c r="R84" s="71" t="str">
        <f>IF(PlanMegVeiklos[[#This Row],[Mėginių ėmimo vietos pavadinimas ]]&lt;&gt;"",SUM(PlanMegVeiklos[[#This Row],[1]:[12]]),"")</f>
        <v/>
      </c>
    </row>
    <row r="85" spans="2:18" ht="18" x14ac:dyDescent="0.25">
      <c r="B85" s="73" t="str">
        <f ca="1">IF(PlanMegVeiklos[[#This Row],[Mėginių ėmimo vietos pavadinimas ]]="","",IF(ROW()=12,1,MAX(INDIRECT("B12:B"&amp;ROW()-1))+1))</f>
        <v/>
      </c>
      <c r="C85" s="90"/>
      <c r="D85" s="88"/>
      <c r="E85" s="87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6"/>
      <c r="R85" s="71" t="str">
        <f>IF(PlanMegVeiklos[[#This Row],[Mėginių ėmimo vietos pavadinimas ]]&lt;&gt;"",SUM(PlanMegVeiklos[[#This Row],[1]:[12]]),"")</f>
        <v/>
      </c>
    </row>
    <row r="86" spans="2:18" ht="18" x14ac:dyDescent="0.25">
      <c r="B86" s="73" t="str">
        <f ca="1">IF(PlanMegVeiklos[[#This Row],[Mėginių ėmimo vietos pavadinimas ]]="","",IF(ROW()=12,1,MAX(INDIRECT("B12:B"&amp;ROW()-1))+1))</f>
        <v/>
      </c>
      <c r="C86" s="90"/>
      <c r="D86" s="88"/>
      <c r="E86" s="87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6"/>
      <c r="R86" s="71" t="str">
        <f>IF(PlanMegVeiklos[[#This Row],[Mėginių ėmimo vietos pavadinimas ]]&lt;&gt;"",SUM(PlanMegVeiklos[[#This Row],[1]:[12]]),"")</f>
        <v/>
      </c>
    </row>
    <row r="87" spans="2:18" ht="18" x14ac:dyDescent="0.25">
      <c r="B87" s="73" t="str">
        <f ca="1">IF(PlanMegVeiklos[[#This Row],[Mėginių ėmimo vietos pavadinimas ]]="","",IF(ROW()=12,1,MAX(INDIRECT("B12:B"&amp;ROW()-1))+1))</f>
        <v/>
      </c>
      <c r="C87" s="90"/>
      <c r="D87" s="88"/>
      <c r="E87" s="87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6"/>
      <c r="R87" s="71" t="str">
        <f>IF(PlanMegVeiklos[[#This Row],[Mėginių ėmimo vietos pavadinimas ]]&lt;&gt;"",SUM(PlanMegVeiklos[[#This Row],[1]:[12]]),"")</f>
        <v/>
      </c>
    </row>
    <row r="88" spans="2:18" ht="18" x14ac:dyDescent="0.25">
      <c r="B88" s="73" t="str">
        <f ca="1">IF(PlanMegVeiklos[[#This Row],[Mėginių ėmimo vietos pavadinimas ]]="","",IF(ROW()=12,1,MAX(INDIRECT("B12:B"&amp;ROW()-1))+1))</f>
        <v/>
      </c>
      <c r="C88" s="90"/>
      <c r="D88" s="88"/>
      <c r="E88" s="87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6"/>
      <c r="R88" s="71" t="str">
        <f>IF(PlanMegVeiklos[[#This Row],[Mėginių ėmimo vietos pavadinimas ]]&lt;&gt;"",SUM(PlanMegVeiklos[[#This Row],[1]:[12]]),"")</f>
        <v/>
      </c>
    </row>
    <row r="89" spans="2:18" ht="18" x14ac:dyDescent="0.25">
      <c r="B89" s="73" t="str">
        <f ca="1">IF(PlanMegVeiklos[[#This Row],[Mėginių ėmimo vietos pavadinimas ]]="","",IF(ROW()=12,1,MAX(INDIRECT("B12:B"&amp;ROW()-1))+1))</f>
        <v/>
      </c>
      <c r="C89" s="90"/>
      <c r="D89" s="88"/>
      <c r="E89" s="87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6"/>
      <c r="R89" s="71" t="str">
        <f>IF(PlanMegVeiklos[[#This Row],[Mėginių ėmimo vietos pavadinimas ]]&lt;&gt;"",SUM(PlanMegVeiklos[[#This Row],[1]:[12]]),"")</f>
        <v/>
      </c>
    </row>
    <row r="90" spans="2:18" ht="18" x14ac:dyDescent="0.25">
      <c r="B90" s="73" t="str">
        <f ca="1">IF(PlanMegVeiklos[[#This Row],[Mėginių ėmimo vietos pavadinimas ]]="","",IF(ROW()=12,1,MAX(INDIRECT("B12:B"&amp;ROW()-1))+1))</f>
        <v/>
      </c>
      <c r="C90" s="90"/>
      <c r="D90" s="88"/>
      <c r="E90" s="87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6"/>
      <c r="R90" s="71" t="str">
        <f>IF(PlanMegVeiklos[[#This Row],[Mėginių ėmimo vietos pavadinimas ]]&lt;&gt;"",SUM(PlanMegVeiklos[[#This Row],[1]:[12]]),"")</f>
        <v/>
      </c>
    </row>
    <row r="91" spans="2:18" ht="18" x14ac:dyDescent="0.25">
      <c r="B91" s="73" t="str">
        <f ca="1">IF(PlanMegVeiklos[[#This Row],[Mėginių ėmimo vietos pavadinimas ]]="","",IF(ROW()=12,1,MAX(INDIRECT("B12:B"&amp;ROW()-1))+1))</f>
        <v/>
      </c>
      <c r="C91" s="90"/>
      <c r="D91" s="88"/>
      <c r="E91" s="87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6"/>
      <c r="R91" s="71" t="str">
        <f>IF(PlanMegVeiklos[[#This Row],[Mėginių ėmimo vietos pavadinimas ]]&lt;&gt;"",SUM(PlanMegVeiklos[[#This Row],[1]:[12]]),"")</f>
        <v/>
      </c>
    </row>
    <row r="92" spans="2:18" ht="18" x14ac:dyDescent="0.25">
      <c r="B92" s="73" t="str">
        <f ca="1">IF(PlanMegVeiklos[[#This Row],[Mėginių ėmimo vietos pavadinimas ]]="","",IF(ROW()=12,1,MAX(INDIRECT("B12:B"&amp;ROW()-1))+1))</f>
        <v/>
      </c>
      <c r="C92" s="90"/>
      <c r="D92" s="88"/>
      <c r="E92" s="87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6"/>
      <c r="R92" s="71" t="str">
        <f>IF(PlanMegVeiklos[[#This Row],[Mėginių ėmimo vietos pavadinimas ]]&lt;&gt;"",SUM(PlanMegVeiklos[[#This Row],[1]:[12]]),"")</f>
        <v/>
      </c>
    </row>
    <row r="93" spans="2:18" ht="18" x14ac:dyDescent="0.25">
      <c r="B93" s="73" t="str">
        <f ca="1">IF(PlanMegVeiklos[[#This Row],[Mėginių ėmimo vietos pavadinimas ]]="","",IF(ROW()=12,1,MAX(INDIRECT("B12:B"&amp;ROW()-1))+1))</f>
        <v/>
      </c>
      <c r="C93" s="90"/>
      <c r="D93" s="88"/>
      <c r="E93" s="87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6"/>
      <c r="R93" s="71" t="str">
        <f>IF(PlanMegVeiklos[[#This Row],[Mėginių ėmimo vietos pavadinimas ]]&lt;&gt;"",SUM(PlanMegVeiklos[[#This Row],[1]:[12]]),"")</f>
        <v/>
      </c>
    </row>
    <row r="94" spans="2:18" ht="18" x14ac:dyDescent="0.25">
      <c r="B94" s="73" t="str">
        <f ca="1">IF(PlanMegVeiklos[[#This Row],[Mėginių ėmimo vietos pavadinimas ]]="","",IF(ROW()=12,1,MAX(INDIRECT("B12:B"&amp;ROW()-1))+1))</f>
        <v/>
      </c>
      <c r="C94" s="90"/>
      <c r="D94" s="88"/>
      <c r="E94" s="87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6"/>
      <c r="R94" s="71" t="str">
        <f>IF(PlanMegVeiklos[[#This Row],[Mėginių ėmimo vietos pavadinimas ]]&lt;&gt;"",SUM(PlanMegVeiklos[[#This Row],[1]:[12]]),"")</f>
        <v/>
      </c>
    </row>
    <row r="95" spans="2:18" ht="18" x14ac:dyDescent="0.25">
      <c r="B95" s="73" t="str">
        <f ca="1">IF(PlanMegVeiklos[[#This Row],[Mėginių ėmimo vietos pavadinimas ]]="","",IF(ROW()=12,1,MAX(INDIRECT("B12:B"&amp;ROW()-1))+1))</f>
        <v/>
      </c>
      <c r="C95" s="90"/>
      <c r="D95" s="88"/>
      <c r="E95" s="87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6"/>
      <c r="R95" s="71" t="str">
        <f>IF(PlanMegVeiklos[[#This Row],[Mėginių ėmimo vietos pavadinimas ]]&lt;&gt;"",SUM(PlanMegVeiklos[[#This Row],[1]:[12]]),"")</f>
        <v/>
      </c>
    </row>
    <row r="96" spans="2:18" ht="18" x14ac:dyDescent="0.25">
      <c r="B96" s="73" t="str">
        <f ca="1">IF(PlanMegVeiklos[[#This Row],[Mėginių ėmimo vietos pavadinimas ]]="","",IF(ROW()=12,1,MAX(INDIRECT("B12:B"&amp;ROW()-1))+1))</f>
        <v/>
      </c>
      <c r="C96" s="90"/>
      <c r="D96" s="88"/>
      <c r="E96" s="87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6"/>
      <c r="R96" s="71" t="str">
        <f>IF(PlanMegVeiklos[[#This Row],[Mėginių ėmimo vietos pavadinimas ]]&lt;&gt;"",SUM(PlanMegVeiklos[[#This Row],[1]:[12]]),"")</f>
        <v/>
      </c>
    </row>
    <row r="97" spans="2:18" ht="18" x14ac:dyDescent="0.25">
      <c r="B97" s="73" t="str">
        <f ca="1">IF(PlanMegVeiklos[[#This Row],[Mėginių ėmimo vietos pavadinimas ]]="","",IF(ROW()=12,1,MAX(INDIRECT("B12:B"&amp;ROW()-1))+1))</f>
        <v/>
      </c>
      <c r="C97" s="90"/>
      <c r="D97" s="88"/>
      <c r="E97" s="87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6"/>
      <c r="R97" s="71" t="str">
        <f>IF(PlanMegVeiklos[[#This Row],[Mėginių ėmimo vietos pavadinimas ]]&lt;&gt;"",SUM(PlanMegVeiklos[[#This Row],[1]:[12]]),"")</f>
        <v/>
      </c>
    </row>
    <row r="98" spans="2:18" ht="18" x14ac:dyDescent="0.25">
      <c r="B98" s="73" t="str">
        <f ca="1">IF(PlanMegVeiklos[[#This Row],[Mėginių ėmimo vietos pavadinimas ]]="","",IF(ROW()=12,1,MAX(INDIRECT("B12:B"&amp;ROW()-1))+1))</f>
        <v/>
      </c>
      <c r="C98" s="90"/>
      <c r="D98" s="88"/>
      <c r="E98" s="87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6"/>
      <c r="R98" s="71" t="str">
        <f>IF(PlanMegVeiklos[[#This Row],[Mėginių ėmimo vietos pavadinimas ]]&lt;&gt;"",SUM(PlanMegVeiklos[[#This Row],[1]:[12]]),"")</f>
        <v/>
      </c>
    </row>
    <row r="99" spans="2:18" ht="18" x14ac:dyDescent="0.25">
      <c r="B99" s="73" t="str">
        <f ca="1">IF(PlanMegVeiklos[[#This Row],[Mėginių ėmimo vietos pavadinimas ]]="","",IF(ROW()=12,1,MAX(INDIRECT("B12:B"&amp;ROW()-1))+1))</f>
        <v/>
      </c>
      <c r="C99" s="90"/>
      <c r="D99" s="88"/>
      <c r="E99" s="87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6"/>
      <c r="R99" s="71" t="str">
        <f>IF(PlanMegVeiklos[[#This Row],[Mėginių ėmimo vietos pavadinimas ]]&lt;&gt;"",SUM(PlanMegVeiklos[[#This Row],[1]:[12]]),"")</f>
        <v/>
      </c>
    </row>
    <row r="100" spans="2:18" ht="18" x14ac:dyDescent="0.25">
      <c r="B100" s="73" t="str">
        <f ca="1">IF(PlanMegVeiklos[[#This Row],[Mėginių ėmimo vietos pavadinimas ]]="","",IF(ROW()=12,1,MAX(INDIRECT("B12:B"&amp;ROW()-1))+1))</f>
        <v/>
      </c>
      <c r="C100" s="90"/>
      <c r="D100" s="88"/>
      <c r="E100" s="87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6"/>
      <c r="R100" s="71" t="str">
        <f>IF(PlanMegVeiklos[[#This Row],[Mėginių ėmimo vietos pavadinimas ]]&lt;&gt;"",SUM(PlanMegVeiklos[[#This Row],[1]:[12]]),"")</f>
        <v/>
      </c>
    </row>
    <row r="101" spans="2:18" ht="18" x14ac:dyDescent="0.25">
      <c r="B101" s="73" t="str">
        <f ca="1">IF(PlanMegVeiklos[[#This Row],[Mėginių ėmimo vietos pavadinimas ]]="","",IF(ROW()=12,1,MAX(INDIRECT("B12:B"&amp;ROW()-1))+1))</f>
        <v/>
      </c>
      <c r="C101" s="90"/>
      <c r="D101" s="88"/>
      <c r="E101" s="87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6"/>
      <c r="R101" s="71" t="str">
        <f>IF(PlanMegVeiklos[[#This Row],[Mėginių ėmimo vietos pavadinimas ]]&lt;&gt;"",SUM(PlanMegVeiklos[[#This Row],[1]:[12]]),"")</f>
        <v/>
      </c>
    </row>
    <row r="102" spans="2:18" ht="18" x14ac:dyDescent="0.25">
      <c r="B102" s="73" t="str">
        <f ca="1">IF(PlanMegVeiklos[[#This Row],[Mėginių ėmimo vietos pavadinimas ]]="","",IF(ROW()=12,1,MAX(INDIRECT("B12:B"&amp;ROW()-1))+1))</f>
        <v/>
      </c>
      <c r="C102" s="90"/>
      <c r="D102" s="88"/>
      <c r="E102" s="87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6"/>
      <c r="R102" s="71" t="str">
        <f>IF(PlanMegVeiklos[[#This Row],[Mėginių ėmimo vietos pavadinimas ]]&lt;&gt;"",SUM(PlanMegVeiklos[[#This Row],[1]:[12]]),"")</f>
        <v/>
      </c>
    </row>
    <row r="103" spans="2:18" ht="18" x14ac:dyDescent="0.25">
      <c r="B103" s="73" t="str">
        <f ca="1">IF(PlanMegVeiklos[[#This Row],[Mėginių ėmimo vietos pavadinimas ]]="","",IF(ROW()=12,1,MAX(INDIRECT("B12:B"&amp;ROW()-1))+1))</f>
        <v/>
      </c>
      <c r="C103" s="90"/>
      <c r="D103" s="88"/>
      <c r="E103" s="87"/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6"/>
      <c r="R103" s="71" t="str">
        <f>IF(PlanMegVeiklos[[#This Row],[Mėginių ėmimo vietos pavadinimas ]]&lt;&gt;"",SUM(PlanMegVeiklos[[#This Row],[1]:[12]]),"")</f>
        <v/>
      </c>
    </row>
    <row r="104" spans="2:18" ht="18" x14ac:dyDescent="0.25">
      <c r="B104" s="73" t="str">
        <f ca="1">IF(PlanMegVeiklos[[#This Row],[Mėginių ėmimo vietos pavadinimas ]]="","",IF(ROW()=12,1,MAX(INDIRECT("B12:B"&amp;ROW()-1))+1))</f>
        <v/>
      </c>
      <c r="C104" s="90"/>
      <c r="D104" s="88"/>
      <c r="E104" s="87"/>
      <c r="F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  <c r="Q104" s="56"/>
      <c r="R104" s="71" t="str">
        <f>IF(PlanMegVeiklos[[#This Row],[Mėginių ėmimo vietos pavadinimas ]]&lt;&gt;"",SUM(PlanMegVeiklos[[#This Row],[1]:[12]]),"")</f>
        <v/>
      </c>
    </row>
    <row r="105" spans="2:18" ht="18" x14ac:dyDescent="0.25">
      <c r="B105" s="73" t="str">
        <f ca="1">IF(PlanMegVeiklos[[#This Row],[Mėginių ėmimo vietos pavadinimas ]]="","",IF(ROW()=12,1,MAX(INDIRECT("B12:B"&amp;ROW()-1))+1))</f>
        <v/>
      </c>
      <c r="C105" s="90"/>
      <c r="D105" s="88"/>
      <c r="E105" s="87"/>
      <c r="F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6"/>
      <c r="R105" s="71" t="str">
        <f>IF(PlanMegVeiklos[[#This Row],[Mėginių ėmimo vietos pavadinimas ]]&lt;&gt;"",SUM(PlanMegVeiklos[[#This Row],[1]:[12]]),"")</f>
        <v/>
      </c>
    </row>
    <row r="106" spans="2:18" ht="18" x14ac:dyDescent="0.25">
      <c r="B106" s="73" t="str">
        <f ca="1">IF(PlanMegVeiklos[[#This Row],[Mėginių ėmimo vietos pavadinimas ]]="","",IF(ROW()=12,1,MAX(INDIRECT("B12:B"&amp;ROW()-1))+1))</f>
        <v/>
      </c>
      <c r="C106" s="90"/>
      <c r="D106" s="88"/>
      <c r="E106" s="87"/>
      <c r="F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  <c r="Q106" s="56"/>
      <c r="R106" s="71" t="str">
        <f>IF(PlanMegVeiklos[[#This Row],[Mėginių ėmimo vietos pavadinimas ]]&lt;&gt;"",SUM(PlanMegVeiklos[[#This Row],[1]:[12]]),"")</f>
        <v/>
      </c>
    </row>
    <row r="107" spans="2:18" ht="18" x14ac:dyDescent="0.25">
      <c r="B107" s="73" t="str">
        <f ca="1">IF(PlanMegVeiklos[[#This Row],[Mėginių ėmimo vietos pavadinimas ]]="","",IF(ROW()=12,1,MAX(INDIRECT("B12:B"&amp;ROW()-1))+1))</f>
        <v/>
      </c>
      <c r="C107" s="90"/>
      <c r="D107" s="88"/>
      <c r="E107" s="87"/>
      <c r="F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  <c r="Q107" s="56"/>
      <c r="R107" s="71" t="str">
        <f>IF(PlanMegVeiklos[[#This Row],[Mėginių ėmimo vietos pavadinimas ]]&lt;&gt;"",SUM(PlanMegVeiklos[[#This Row],[1]:[12]]),"")</f>
        <v/>
      </c>
    </row>
    <row r="108" spans="2:18" ht="18" x14ac:dyDescent="0.25">
      <c r="B108" s="73" t="str">
        <f ca="1">IF(PlanMegVeiklos[[#This Row],[Mėginių ėmimo vietos pavadinimas ]]="","",IF(ROW()=12,1,MAX(INDIRECT("B12:B"&amp;ROW()-1))+1))</f>
        <v/>
      </c>
      <c r="C108" s="90"/>
      <c r="D108" s="88"/>
      <c r="E108" s="87"/>
      <c r="F108" s="54"/>
      <c r="G108" s="54"/>
      <c r="H108" s="54"/>
      <c r="I108" s="54"/>
      <c r="J108" s="54"/>
      <c r="K108" s="54"/>
      <c r="L108" s="54"/>
      <c r="M108" s="54"/>
      <c r="N108" s="54"/>
      <c r="O108" s="54"/>
      <c r="P108" s="54"/>
      <c r="Q108" s="56"/>
      <c r="R108" s="71" t="str">
        <f>IF(PlanMegVeiklos[[#This Row],[Mėginių ėmimo vietos pavadinimas ]]&lt;&gt;"",SUM(PlanMegVeiklos[[#This Row],[1]:[12]]),"")</f>
        <v/>
      </c>
    </row>
    <row r="109" spans="2:18" ht="18" x14ac:dyDescent="0.25">
      <c r="B109" s="73" t="str">
        <f ca="1">IF(PlanMegVeiklos[[#This Row],[Mėginių ėmimo vietos pavadinimas ]]="","",IF(ROW()=12,1,MAX(INDIRECT("B12:B"&amp;ROW()-1))+1))</f>
        <v/>
      </c>
      <c r="C109" s="90"/>
      <c r="D109" s="88"/>
      <c r="E109" s="87"/>
      <c r="F109" s="54"/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6"/>
      <c r="R109" s="71" t="str">
        <f>IF(PlanMegVeiklos[[#This Row],[Mėginių ėmimo vietos pavadinimas ]]&lt;&gt;"",SUM(PlanMegVeiklos[[#This Row],[1]:[12]]),"")</f>
        <v/>
      </c>
    </row>
    <row r="110" spans="2:18" ht="18" x14ac:dyDescent="0.25">
      <c r="B110" s="73" t="str">
        <f ca="1">IF(PlanMegVeiklos[[#This Row],[Mėginių ėmimo vietos pavadinimas ]]="","",IF(ROW()=12,1,MAX(INDIRECT("B12:B"&amp;ROW()-1))+1))</f>
        <v/>
      </c>
      <c r="C110" s="90"/>
      <c r="D110" s="88"/>
      <c r="E110" s="87"/>
      <c r="F110" s="54"/>
      <c r="G110" s="54"/>
      <c r="H110" s="54"/>
      <c r="I110" s="54"/>
      <c r="J110" s="54"/>
      <c r="K110" s="54"/>
      <c r="L110" s="54"/>
      <c r="M110" s="54"/>
      <c r="N110" s="54"/>
      <c r="O110" s="54"/>
      <c r="P110" s="54"/>
      <c r="Q110" s="56"/>
      <c r="R110" s="71" t="str">
        <f>IF(PlanMegVeiklos[[#This Row],[Mėginių ėmimo vietos pavadinimas ]]&lt;&gt;"",SUM(PlanMegVeiklos[[#This Row],[1]:[12]]),"")</f>
        <v/>
      </c>
    </row>
    <row r="111" spans="2:18" ht="18" x14ac:dyDescent="0.25">
      <c r="B111" s="73" t="str">
        <f ca="1">IF(PlanMegVeiklos[[#This Row],[Mėginių ėmimo vietos pavadinimas ]]="","",IF(ROW()=12,1,MAX(INDIRECT("B12:B"&amp;ROW()-1))+1))</f>
        <v/>
      </c>
      <c r="C111" s="90"/>
      <c r="D111" s="88"/>
      <c r="E111" s="87"/>
      <c r="F111" s="54"/>
      <c r="G111" s="54"/>
      <c r="H111" s="54"/>
      <c r="I111" s="54"/>
      <c r="J111" s="54"/>
      <c r="K111" s="54"/>
      <c r="L111" s="54"/>
      <c r="M111" s="54"/>
      <c r="N111" s="54"/>
      <c r="O111" s="54"/>
      <c r="P111" s="54"/>
      <c r="Q111" s="56"/>
      <c r="R111" s="71" t="str">
        <f>IF(PlanMegVeiklos[[#This Row],[Mėginių ėmimo vietos pavadinimas ]]&lt;&gt;"",SUM(PlanMegVeiklos[[#This Row],[1]:[12]]),"")</f>
        <v/>
      </c>
    </row>
    <row r="112" spans="2:18" ht="18" x14ac:dyDescent="0.25">
      <c r="B112" s="73" t="str">
        <f ca="1">IF(PlanMegVeiklos[[#This Row],[Mėginių ėmimo vietos pavadinimas ]]="","",IF(ROW()=12,1,MAX(INDIRECT("B12:B"&amp;ROW()-1))+1))</f>
        <v/>
      </c>
      <c r="C112" s="90"/>
      <c r="D112" s="88"/>
      <c r="E112" s="87"/>
      <c r="F112" s="54"/>
      <c r="G112" s="54"/>
      <c r="H112" s="54"/>
      <c r="I112" s="54"/>
      <c r="J112" s="54"/>
      <c r="K112" s="54"/>
      <c r="L112" s="54"/>
      <c r="M112" s="54"/>
      <c r="N112" s="54"/>
      <c r="O112" s="54"/>
      <c r="P112" s="54"/>
      <c r="Q112" s="56"/>
      <c r="R112" s="71" t="str">
        <f>IF(PlanMegVeiklos[[#This Row],[Mėginių ėmimo vietos pavadinimas ]]&lt;&gt;"",SUM(PlanMegVeiklos[[#This Row],[1]:[12]]),"")</f>
        <v/>
      </c>
    </row>
    <row r="113" spans="2:18" ht="18" x14ac:dyDescent="0.25">
      <c r="B113" s="73" t="str">
        <f ca="1">IF(PlanMegVeiklos[[#This Row],[Mėginių ėmimo vietos pavadinimas ]]="","",IF(ROW()=12,1,MAX(INDIRECT("B12:B"&amp;ROW()-1))+1))</f>
        <v/>
      </c>
      <c r="C113" s="90"/>
      <c r="D113" s="88"/>
      <c r="E113" s="87"/>
      <c r="F113" s="54"/>
      <c r="G113" s="54"/>
      <c r="H113" s="54"/>
      <c r="I113" s="54"/>
      <c r="J113" s="54"/>
      <c r="K113" s="54"/>
      <c r="L113" s="54"/>
      <c r="M113" s="54"/>
      <c r="N113" s="54"/>
      <c r="O113" s="54"/>
      <c r="P113" s="54"/>
      <c r="Q113" s="56"/>
      <c r="R113" s="71" t="str">
        <f>IF(PlanMegVeiklos[[#This Row],[Mėginių ėmimo vietos pavadinimas ]]&lt;&gt;"",SUM(PlanMegVeiklos[[#This Row],[1]:[12]]),"")</f>
        <v/>
      </c>
    </row>
    <row r="114" spans="2:18" ht="18" x14ac:dyDescent="0.25">
      <c r="B114" s="73" t="str">
        <f ca="1">IF(PlanMegVeiklos[[#This Row],[Mėginių ėmimo vietos pavadinimas ]]="","",IF(ROW()=12,1,MAX(INDIRECT("B12:B"&amp;ROW()-1))+1))</f>
        <v/>
      </c>
      <c r="C114" s="90"/>
      <c r="D114" s="88"/>
      <c r="E114" s="87"/>
      <c r="F114" s="54"/>
      <c r="G114" s="54"/>
      <c r="H114" s="54"/>
      <c r="I114" s="54"/>
      <c r="J114" s="54"/>
      <c r="K114" s="54"/>
      <c r="L114" s="54"/>
      <c r="M114" s="54"/>
      <c r="N114" s="54"/>
      <c r="O114" s="54"/>
      <c r="P114" s="54"/>
      <c r="Q114" s="56"/>
      <c r="R114" s="71" t="str">
        <f>IF(PlanMegVeiklos[[#This Row],[Mėginių ėmimo vietos pavadinimas ]]&lt;&gt;"",SUM(PlanMegVeiklos[[#This Row],[1]:[12]]),"")</f>
        <v/>
      </c>
    </row>
    <row r="115" spans="2:18" ht="18" x14ac:dyDescent="0.25">
      <c r="B115" s="73" t="str">
        <f ca="1">IF(PlanMegVeiklos[[#This Row],[Mėginių ėmimo vietos pavadinimas ]]="","",IF(ROW()=12,1,MAX(INDIRECT("B12:B"&amp;ROW()-1))+1))</f>
        <v/>
      </c>
      <c r="C115" s="90"/>
      <c r="D115" s="88"/>
      <c r="E115" s="87"/>
      <c r="F115" s="54"/>
      <c r="G115" s="54"/>
      <c r="H115" s="54"/>
      <c r="I115" s="54"/>
      <c r="J115" s="54"/>
      <c r="K115" s="54"/>
      <c r="L115" s="54"/>
      <c r="M115" s="54"/>
      <c r="N115" s="54"/>
      <c r="O115" s="54"/>
      <c r="P115" s="54"/>
      <c r="Q115" s="56"/>
      <c r="R115" s="71" t="str">
        <f>IF(PlanMegVeiklos[[#This Row],[Mėginių ėmimo vietos pavadinimas ]]&lt;&gt;"",SUM(PlanMegVeiklos[[#This Row],[1]:[12]]),"")</f>
        <v/>
      </c>
    </row>
    <row r="116" spans="2:18" ht="18" x14ac:dyDescent="0.25">
      <c r="B116" s="73" t="str">
        <f ca="1">IF(PlanMegVeiklos[[#This Row],[Mėginių ėmimo vietos pavadinimas ]]="","",IF(ROW()=12,1,MAX(INDIRECT("B12:B"&amp;ROW()-1))+1))</f>
        <v/>
      </c>
      <c r="C116" s="90"/>
      <c r="D116" s="88"/>
      <c r="E116" s="87"/>
      <c r="F116" s="54"/>
      <c r="G116" s="54"/>
      <c r="H116" s="54"/>
      <c r="I116" s="54"/>
      <c r="J116" s="54"/>
      <c r="K116" s="54"/>
      <c r="L116" s="54"/>
      <c r="M116" s="54"/>
      <c r="N116" s="54"/>
      <c r="O116" s="54"/>
      <c r="P116" s="54"/>
      <c r="Q116" s="56"/>
      <c r="R116" s="71" t="str">
        <f>IF(PlanMegVeiklos[[#This Row],[Mėginių ėmimo vietos pavadinimas ]]&lt;&gt;"",SUM(PlanMegVeiklos[[#This Row],[1]:[12]]),"")</f>
        <v/>
      </c>
    </row>
    <row r="117" spans="2:18" ht="18" x14ac:dyDescent="0.25">
      <c r="B117" s="73" t="str">
        <f ca="1">IF(PlanMegVeiklos[[#This Row],[Mėginių ėmimo vietos pavadinimas ]]="","",IF(ROW()=12,1,MAX(INDIRECT("B12:B"&amp;ROW()-1))+1))</f>
        <v/>
      </c>
      <c r="C117" s="90"/>
      <c r="D117" s="88"/>
      <c r="E117" s="87"/>
      <c r="F117" s="54"/>
      <c r="G117" s="54"/>
      <c r="H117" s="54"/>
      <c r="I117" s="54"/>
      <c r="J117" s="54"/>
      <c r="K117" s="54"/>
      <c r="L117" s="54"/>
      <c r="M117" s="54"/>
      <c r="N117" s="54"/>
      <c r="O117" s="54"/>
      <c r="P117" s="54"/>
      <c r="Q117" s="56"/>
      <c r="R117" s="71" t="str">
        <f>IF(PlanMegVeiklos[[#This Row],[Mėginių ėmimo vietos pavadinimas ]]&lt;&gt;"",SUM(PlanMegVeiklos[[#This Row],[1]:[12]]),"")</f>
        <v/>
      </c>
    </row>
    <row r="118" spans="2:18" ht="18" x14ac:dyDescent="0.25">
      <c r="B118" s="73" t="str">
        <f ca="1">IF(PlanMegVeiklos[[#This Row],[Mėginių ėmimo vietos pavadinimas ]]="","",IF(ROW()=12,1,MAX(INDIRECT("B12:B"&amp;ROW()-1))+1))</f>
        <v/>
      </c>
      <c r="C118" s="90"/>
      <c r="D118" s="88"/>
      <c r="E118" s="87"/>
      <c r="F118" s="54"/>
      <c r="G118" s="54"/>
      <c r="H118" s="54"/>
      <c r="I118" s="54"/>
      <c r="J118" s="54"/>
      <c r="K118" s="54"/>
      <c r="L118" s="54"/>
      <c r="M118" s="54"/>
      <c r="N118" s="54"/>
      <c r="O118" s="54"/>
      <c r="P118" s="54"/>
      <c r="Q118" s="56"/>
      <c r="R118" s="71" t="str">
        <f>IF(PlanMegVeiklos[[#This Row],[Mėginių ėmimo vietos pavadinimas ]]&lt;&gt;"",SUM(PlanMegVeiklos[[#This Row],[1]:[12]]),"")</f>
        <v/>
      </c>
    </row>
    <row r="119" spans="2:18" ht="18" x14ac:dyDescent="0.25">
      <c r="B119" s="73" t="str">
        <f ca="1">IF(PlanMegVeiklos[[#This Row],[Mėginių ėmimo vietos pavadinimas ]]="","",IF(ROW()=12,1,MAX(INDIRECT("B12:B"&amp;ROW()-1))+1))</f>
        <v/>
      </c>
      <c r="C119" s="90"/>
      <c r="D119" s="88"/>
      <c r="E119" s="87"/>
      <c r="F119" s="54"/>
      <c r="G119" s="54"/>
      <c r="H119" s="54"/>
      <c r="I119" s="54"/>
      <c r="J119" s="54"/>
      <c r="K119" s="54"/>
      <c r="L119" s="54"/>
      <c r="M119" s="54"/>
      <c r="N119" s="54"/>
      <c r="O119" s="54"/>
      <c r="P119" s="54"/>
      <c r="Q119" s="56"/>
      <c r="R119" s="71" t="str">
        <f>IF(PlanMegVeiklos[[#This Row],[Mėginių ėmimo vietos pavadinimas ]]&lt;&gt;"",SUM(PlanMegVeiklos[[#This Row],[1]:[12]]),"")</f>
        <v/>
      </c>
    </row>
    <row r="120" spans="2:18" ht="18" x14ac:dyDescent="0.25">
      <c r="B120" s="73" t="str">
        <f ca="1">IF(PlanMegVeiklos[[#This Row],[Mėginių ėmimo vietos pavadinimas ]]="","",IF(ROW()=12,1,MAX(INDIRECT("B12:B"&amp;ROW()-1))+1))</f>
        <v/>
      </c>
      <c r="C120" s="90"/>
      <c r="D120" s="88"/>
      <c r="E120" s="87"/>
      <c r="F120" s="54"/>
      <c r="G120" s="54"/>
      <c r="H120" s="54"/>
      <c r="I120" s="54"/>
      <c r="J120" s="54"/>
      <c r="K120" s="54"/>
      <c r="L120" s="54"/>
      <c r="M120" s="54"/>
      <c r="N120" s="54"/>
      <c r="O120" s="54"/>
      <c r="P120" s="54"/>
      <c r="Q120" s="56"/>
      <c r="R120" s="71" t="str">
        <f>IF(PlanMegVeiklos[[#This Row],[Mėginių ėmimo vietos pavadinimas ]]&lt;&gt;"",SUM(PlanMegVeiklos[[#This Row],[1]:[12]]),"")</f>
        <v/>
      </c>
    </row>
    <row r="121" spans="2:18" ht="18" x14ac:dyDescent="0.25">
      <c r="B121" s="73" t="str">
        <f ca="1">IF(PlanMegVeiklos[[#This Row],[Mėginių ėmimo vietos pavadinimas ]]="","",IF(ROW()=12,1,MAX(INDIRECT("B12:B"&amp;ROW()-1))+1))</f>
        <v/>
      </c>
      <c r="C121" s="90"/>
      <c r="D121" s="88"/>
      <c r="E121" s="87"/>
      <c r="F121" s="54"/>
      <c r="G121" s="54"/>
      <c r="H121" s="54"/>
      <c r="I121" s="54"/>
      <c r="J121" s="54"/>
      <c r="K121" s="54"/>
      <c r="L121" s="54"/>
      <c r="M121" s="54"/>
      <c r="N121" s="54"/>
      <c r="O121" s="54"/>
      <c r="P121" s="54"/>
      <c r="Q121" s="56"/>
      <c r="R121" s="71" t="str">
        <f>IF(PlanMegVeiklos[[#This Row],[Mėginių ėmimo vietos pavadinimas ]]&lt;&gt;"",SUM(PlanMegVeiklos[[#This Row],[1]:[12]]),"")</f>
        <v/>
      </c>
    </row>
    <row r="122" spans="2:18" ht="18" x14ac:dyDescent="0.25">
      <c r="B122" s="73" t="str">
        <f ca="1">IF(PlanMegVeiklos[[#This Row],[Mėginių ėmimo vietos pavadinimas ]]="","",IF(ROW()=12,1,MAX(INDIRECT("B12:B"&amp;ROW()-1))+1))</f>
        <v/>
      </c>
      <c r="C122" s="90"/>
      <c r="D122" s="88"/>
      <c r="E122" s="87"/>
      <c r="F122" s="54"/>
      <c r="G122" s="54"/>
      <c r="H122" s="54"/>
      <c r="I122" s="54"/>
      <c r="J122" s="54"/>
      <c r="K122" s="54"/>
      <c r="L122" s="54"/>
      <c r="M122" s="54"/>
      <c r="N122" s="54"/>
      <c r="O122" s="54"/>
      <c r="P122" s="54"/>
      <c r="Q122" s="56"/>
      <c r="R122" s="71" t="str">
        <f>IF(PlanMegVeiklos[[#This Row],[Mėginių ėmimo vietos pavadinimas ]]&lt;&gt;"",SUM(PlanMegVeiklos[[#This Row],[1]:[12]]),"")</f>
        <v/>
      </c>
    </row>
    <row r="123" spans="2:18" ht="18" x14ac:dyDescent="0.25">
      <c r="B123" s="73" t="str">
        <f ca="1">IF(PlanMegVeiklos[[#This Row],[Mėginių ėmimo vietos pavadinimas ]]="","",IF(ROW()=12,1,MAX(INDIRECT("B12:B"&amp;ROW()-1))+1))</f>
        <v/>
      </c>
      <c r="C123" s="90"/>
      <c r="D123" s="88"/>
      <c r="E123" s="87"/>
      <c r="F123" s="54"/>
      <c r="G123" s="54"/>
      <c r="H123" s="54"/>
      <c r="I123" s="54"/>
      <c r="J123" s="54"/>
      <c r="K123" s="54"/>
      <c r="L123" s="54"/>
      <c r="M123" s="54"/>
      <c r="N123" s="54"/>
      <c r="O123" s="54"/>
      <c r="P123" s="54"/>
      <c r="Q123" s="56"/>
      <c r="R123" s="71" t="str">
        <f>IF(PlanMegVeiklos[[#This Row],[Mėginių ėmimo vietos pavadinimas ]]&lt;&gt;"",SUM(PlanMegVeiklos[[#This Row],[1]:[12]]),"")</f>
        <v/>
      </c>
    </row>
    <row r="124" spans="2:18" ht="18" x14ac:dyDescent="0.25">
      <c r="B124" s="73" t="str">
        <f ca="1">IF(PlanMegVeiklos[[#This Row],[Mėginių ėmimo vietos pavadinimas ]]="","",IF(ROW()=12,1,MAX(INDIRECT("B12:B"&amp;ROW()-1))+1))</f>
        <v/>
      </c>
      <c r="C124" s="90"/>
      <c r="D124" s="88"/>
      <c r="E124" s="87"/>
      <c r="F124" s="54"/>
      <c r="G124" s="54"/>
      <c r="H124" s="54"/>
      <c r="I124" s="54"/>
      <c r="J124" s="54"/>
      <c r="K124" s="54"/>
      <c r="L124" s="54"/>
      <c r="M124" s="54"/>
      <c r="N124" s="54"/>
      <c r="O124" s="54"/>
      <c r="P124" s="54"/>
      <c r="Q124" s="56"/>
      <c r="R124" s="71" t="str">
        <f>IF(PlanMegVeiklos[[#This Row],[Mėginių ėmimo vietos pavadinimas ]]&lt;&gt;"",SUM(PlanMegVeiklos[[#This Row],[1]:[12]]),"")</f>
        <v/>
      </c>
    </row>
    <row r="125" spans="2:18" ht="18" x14ac:dyDescent="0.25">
      <c r="B125" s="73" t="str">
        <f ca="1">IF(PlanMegVeiklos[[#This Row],[Mėginių ėmimo vietos pavadinimas ]]="","",IF(ROW()=12,1,MAX(INDIRECT("B12:B"&amp;ROW()-1))+1))</f>
        <v/>
      </c>
      <c r="C125" s="90"/>
      <c r="D125" s="88"/>
      <c r="E125" s="87"/>
      <c r="F125" s="54"/>
      <c r="G125" s="54"/>
      <c r="H125" s="54"/>
      <c r="I125" s="54"/>
      <c r="J125" s="54"/>
      <c r="K125" s="54"/>
      <c r="L125" s="54"/>
      <c r="M125" s="54"/>
      <c r="N125" s="54"/>
      <c r="O125" s="54"/>
      <c r="P125" s="54"/>
      <c r="Q125" s="56"/>
      <c r="R125" s="71" t="str">
        <f>IF(PlanMegVeiklos[[#This Row],[Mėginių ėmimo vietos pavadinimas ]]&lt;&gt;"",SUM(PlanMegVeiklos[[#This Row],[1]:[12]]),"")</f>
        <v/>
      </c>
    </row>
    <row r="126" spans="2:18" ht="18" x14ac:dyDescent="0.25">
      <c r="B126" s="73" t="str">
        <f ca="1">IF(PlanMegVeiklos[[#This Row],[Mėginių ėmimo vietos pavadinimas ]]="","",IF(ROW()=12,1,MAX(INDIRECT("B12:B"&amp;ROW()-1))+1))</f>
        <v/>
      </c>
      <c r="C126" s="90"/>
      <c r="D126" s="88"/>
      <c r="E126" s="87"/>
      <c r="F126" s="54"/>
      <c r="G126" s="54"/>
      <c r="H126" s="54"/>
      <c r="I126" s="54"/>
      <c r="J126" s="54"/>
      <c r="K126" s="54"/>
      <c r="L126" s="54"/>
      <c r="M126" s="54"/>
      <c r="N126" s="54"/>
      <c r="O126" s="54"/>
      <c r="P126" s="54"/>
      <c r="Q126" s="56"/>
      <c r="R126" s="71" t="str">
        <f>IF(PlanMegVeiklos[[#This Row],[Mėginių ėmimo vietos pavadinimas ]]&lt;&gt;"",SUM(PlanMegVeiklos[[#This Row],[1]:[12]]),"")</f>
        <v/>
      </c>
    </row>
    <row r="127" spans="2:18" ht="18" x14ac:dyDescent="0.25">
      <c r="B127" s="73" t="str">
        <f ca="1">IF(PlanMegVeiklos[[#This Row],[Mėginių ėmimo vietos pavadinimas ]]="","",IF(ROW()=12,1,MAX(INDIRECT("B12:B"&amp;ROW()-1))+1))</f>
        <v/>
      </c>
      <c r="C127" s="90"/>
      <c r="D127" s="88"/>
      <c r="E127" s="87"/>
      <c r="F127" s="54"/>
      <c r="G127" s="54"/>
      <c r="H127" s="54"/>
      <c r="I127" s="54"/>
      <c r="J127" s="54"/>
      <c r="K127" s="54"/>
      <c r="L127" s="54"/>
      <c r="M127" s="54"/>
      <c r="N127" s="54"/>
      <c r="O127" s="54"/>
      <c r="P127" s="54"/>
      <c r="Q127" s="56"/>
      <c r="R127" s="71" t="str">
        <f>IF(PlanMegVeiklos[[#This Row],[Mėginių ėmimo vietos pavadinimas ]]&lt;&gt;"",SUM(PlanMegVeiklos[[#This Row],[1]:[12]]),"")</f>
        <v/>
      </c>
    </row>
    <row r="128" spans="2:18" ht="18" x14ac:dyDescent="0.25">
      <c r="B128" s="73" t="str">
        <f ca="1">IF(PlanMegVeiklos[[#This Row],[Mėginių ėmimo vietos pavadinimas ]]="","",IF(ROW()=12,1,MAX(INDIRECT("B12:B"&amp;ROW()-1))+1))</f>
        <v/>
      </c>
      <c r="C128" s="90"/>
      <c r="D128" s="88"/>
      <c r="E128" s="87"/>
      <c r="F128" s="54"/>
      <c r="G128" s="54"/>
      <c r="H128" s="54"/>
      <c r="I128" s="54"/>
      <c r="J128" s="54"/>
      <c r="K128" s="54"/>
      <c r="L128" s="54"/>
      <c r="M128" s="54"/>
      <c r="N128" s="54"/>
      <c r="O128" s="54"/>
      <c r="P128" s="54"/>
      <c r="Q128" s="56"/>
      <c r="R128" s="71" t="str">
        <f>IF(PlanMegVeiklos[[#This Row],[Mėginių ėmimo vietos pavadinimas ]]&lt;&gt;"",SUM(PlanMegVeiklos[[#This Row],[1]:[12]]),"")</f>
        <v/>
      </c>
    </row>
    <row r="129" spans="2:18" ht="18" x14ac:dyDescent="0.25">
      <c r="B129" s="73" t="str">
        <f ca="1">IF(PlanMegVeiklos[[#This Row],[Mėginių ėmimo vietos pavadinimas ]]="","",IF(ROW()=12,1,MAX(INDIRECT("B12:B"&amp;ROW()-1))+1))</f>
        <v/>
      </c>
      <c r="C129" s="90"/>
      <c r="D129" s="88"/>
      <c r="E129" s="87"/>
      <c r="F129" s="54"/>
      <c r="G129" s="54"/>
      <c r="H129" s="54"/>
      <c r="I129" s="54"/>
      <c r="J129" s="54"/>
      <c r="K129" s="54"/>
      <c r="L129" s="54"/>
      <c r="M129" s="54"/>
      <c r="N129" s="54"/>
      <c r="O129" s="54"/>
      <c r="P129" s="54"/>
      <c r="Q129" s="56"/>
      <c r="R129" s="71" t="str">
        <f>IF(PlanMegVeiklos[[#This Row],[Mėginių ėmimo vietos pavadinimas ]]&lt;&gt;"",SUM(PlanMegVeiklos[[#This Row],[1]:[12]]),"")</f>
        <v/>
      </c>
    </row>
    <row r="130" spans="2:18" ht="18" x14ac:dyDescent="0.25">
      <c r="B130" s="73" t="str">
        <f ca="1">IF(PlanMegVeiklos[[#This Row],[Mėginių ėmimo vietos pavadinimas ]]="","",IF(ROW()=12,1,MAX(INDIRECT("B12:B"&amp;ROW()-1))+1))</f>
        <v/>
      </c>
      <c r="C130" s="90"/>
      <c r="D130" s="88"/>
      <c r="E130" s="87"/>
      <c r="F130" s="54"/>
      <c r="G130" s="54"/>
      <c r="H130" s="54"/>
      <c r="I130" s="54"/>
      <c r="J130" s="54"/>
      <c r="K130" s="54"/>
      <c r="L130" s="54"/>
      <c r="M130" s="54"/>
      <c r="N130" s="54"/>
      <c r="O130" s="54"/>
      <c r="P130" s="54"/>
      <c r="Q130" s="56"/>
      <c r="R130" s="71" t="str">
        <f>IF(PlanMegVeiklos[[#This Row],[Mėginių ėmimo vietos pavadinimas ]]&lt;&gt;"",SUM(PlanMegVeiklos[[#This Row],[1]:[12]]),"")</f>
        <v/>
      </c>
    </row>
    <row r="131" spans="2:18" ht="18" x14ac:dyDescent="0.25">
      <c r="B131" s="73" t="str">
        <f ca="1">IF(PlanMegVeiklos[[#This Row],[Mėginių ėmimo vietos pavadinimas ]]="","",IF(ROW()=12,1,MAX(INDIRECT("B12:B"&amp;ROW()-1))+1))</f>
        <v/>
      </c>
      <c r="C131" s="90"/>
      <c r="D131" s="88"/>
      <c r="E131" s="87"/>
      <c r="F131" s="54"/>
      <c r="G131" s="54"/>
      <c r="H131" s="54"/>
      <c r="I131" s="54"/>
      <c r="J131" s="54"/>
      <c r="K131" s="54"/>
      <c r="L131" s="54"/>
      <c r="M131" s="54"/>
      <c r="N131" s="54"/>
      <c r="O131" s="54"/>
      <c r="P131" s="54"/>
      <c r="Q131" s="56"/>
      <c r="R131" s="71" t="str">
        <f>IF(PlanMegVeiklos[[#This Row],[Mėginių ėmimo vietos pavadinimas ]]&lt;&gt;"",SUM(PlanMegVeiklos[[#This Row],[1]:[12]]),"")</f>
        <v/>
      </c>
    </row>
    <row r="132" spans="2:18" ht="18" x14ac:dyDescent="0.25">
      <c r="B132" s="73" t="str">
        <f ca="1">IF(PlanMegVeiklos[[#This Row],[Mėginių ėmimo vietos pavadinimas ]]="","",IF(ROW()=12,1,MAX(INDIRECT("B12:B"&amp;ROW()-1))+1))</f>
        <v/>
      </c>
      <c r="C132" s="90"/>
      <c r="D132" s="88"/>
      <c r="E132" s="87"/>
      <c r="F132" s="54"/>
      <c r="G132" s="54"/>
      <c r="H132" s="54"/>
      <c r="I132" s="54"/>
      <c r="J132" s="54"/>
      <c r="K132" s="54"/>
      <c r="L132" s="54"/>
      <c r="M132" s="54"/>
      <c r="N132" s="54"/>
      <c r="O132" s="54"/>
      <c r="P132" s="54"/>
      <c r="Q132" s="56"/>
      <c r="R132" s="71" t="str">
        <f>IF(PlanMegVeiklos[[#This Row],[Mėginių ėmimo vietos pavadinimas ]]&lt;&gt;"",SUM(PlanMegVeiklos[[#This Row],[1]:[12]]),"")</f>
        <v/>
      </c>
    </row>
    <row r="133" spans="2:18" ht="18" x14ac:dyDescent="0.25">
      <c r="B133" s="73" t="str">
        <f ca="1">IF(PlanMegVeiklos[[#This Row],[Mėginių ėmimo vietos pavadinimas ]]="","",IF(ROW()=12,1,MAX(INDIRECT("B12:B"&amp;ROW()-1))+1))</f>
        <v/>
      </c>
      <c r="C133" s="90"/>
      <c r="D133" s="88"/>
      <c r="E133" s="87"/>
      <c r="F133" s="54"/>
      <c r="G133" s="54"/>
      <c r="H133" s="54"/>
      <c r="I133" s="54"/>
      <c r="J133" s="54"/>
      <c r="K133" s="54"/>
      <c r="L133" s="54"/>
      <c r="M133" s="54"/>
      <c r="N133" s="54"/>
      <c r="O133" s="54"/>
      <c r="P133" s="54"/>
      <c r="Q133" s="56"/>
      <c r="R133" s="71" t="str">
        <f>IF(PlanMegVeiklos[[#This Row],[Mėginių ėmimo vietos pavadinimas ]]&lt;&gt;"",SUM(PlanMegVeiklos[[#This Row],[1]:[12]]),"")</f>
        <v/>
      </c>
    </row>
    <row r="134" spans="2:18" ht="18" x14ac:dyDescent="0.25">
      <c r="B134" s="73" t="str">
        <f ca="1">IF(PlanMegVeiklos[[#This Row],[Mėginių ėmimo vietos pavadinimas ]]="","",IF(ROW()=12,1,MAX(INDIRECT("B12:B"&amp;ROW()-1))+1))</f>
        <v/>
      </c>
      <c r="C134" s="90"/>
      <c r="D134" s="88"/>
      <c r="E134" s="87"/>
      <c r="F134" s="54"/>
      <c r="G134" s="54"/>
      <c r="H134" s="54"/>
      <c r="I134" s="54"/>
      <c r="J134" s="54"/>
      <c r="K134" s="54"/>
      <c r="L134" s="54"/>
      <c r="M134" s="54"/>
      <c r="N134" s="54"/>
      <c r="O134" s="54"/>
      <c r="P134" s="54"/>
      <c r="Q134" s="56"/>
      <c r="R134" s="71" t="str">
        <f>IF(PlanMegVeiklos[[#This Row],[Mėginių ėmimo vietos pavadinimas ]]&lt;&gt;"",SUM(PlanMegVeiklos[[#This Row],[1]:[12]]),"")</f>
        <v/>
      </c>
    </row>
    <row r="135" spans="2:18" ht="18" x14ac:dyDescent="0.25">
      <c r="B135" s="73" t="str">
        <f ca="1">IF(PlanMegVeiklos[[#This Row],[Mėginių ėmimo vietos pavadinimas ]]="","",IF(ROW()=12,1,MAX(INDIRECT("B12:B"&amp;ROW()-1))+1))</f>
        <v/>
      </c>
      <c r="C135" s="90"/>
      <c r="D135" s="88"/>
      <c r="E135" s="87"/>
      <c r="F135" s="54"/>
      <c r="G135" s="54"/>
      <c r="H135" s="54"/>
      <c r="I135" s="54"/>
      <c r="J135" s="54"/>
      <c r="K135" s="54"/>
      <c r="L135" s="54"/>
      <c r="M135" s="54"/>
      <c r="N135" s="54"/>
      <c r="O135" s="54"/>
      <c r="P135" s="54"/>
      <c r="Q135" s="56"/>
      <c r="R135" s="71" t="str">
        <f>IF(PlanMegVeiklos[[#This Row],[Mėginių ėmimo vietos pavadinimas ]]&lt;&gt;"",SUM(PlanMegVeiklos[[#This Row],[1]:[12]]),"")</f>
        <v/>
      </c>
    </row>
    <row r="136" spans="2:18" ht="18" x14ac:dyDescent="0.25">
      <c r="B136" s="73" t="str">
        <f ca="1">IF(PlanMegVeiklos[[#This Row],[Mėginių ėmimo vietos pavadinimas ]]="","",IF(ROW()=12,1,MAX(INDIRECT("B12:B"&amp;ROW()-1))+1))</f>
        <v/>
      </c>
      <c r="C136" s="90"/>
      <c r="D136" s="88"/>
      <c r="E136" s="87"/>
      <c r="F136" s="54"/>
      <c r="G136" s="54"/>
      <c r="H136" s="54"/>
      <c r="I136" s="54"/>
      <c r="J136" s="54"/>
      <c r="K136" s="54"/>
      <c r="L136" s="54"/>
      <c r="M136" s="54"/>
      <c r="N136" s="54"/>
      <c r="O136" s="54"/>
      <c r="P136" s="54"/>
      <c r="Q136" s="56"/>
      <c r="R136" s="71" t="str">
        <f>IF(PlanMegVeiklos[[#This Row],[Mėginių ėmimo vietos pavadinimas ]]&lt;&gt;"",SUM(PlanMegVeiklos[[#This Row],[1]:[12]]),"")</f>
        <v/>
      </c>
    </row>
    <row r="137" spans="2:18" ht="18" x14ac:dyDescent="0.25">
      <c r="B137" s="73" t="str">
        <f ca="1">IF(PlanMegVeiklos[[#This Row],[Mėginių ėmimo vietos pavadinimas ]]="","",IF(ROW()=12,1,MAX(INDIRECT("B12:B"&amp;ROW()-1))+1))</f>
        <v/>
      </c>
      <c r="C137" s="90"/>
      <c r="D137" s="88"/>
      <c r="E137" s="87"/>
      <c r="F137" s="54"/>
      <c r="G137" s="54"/>
      <c r="H137" s="54"/>
      <c r="I137" s="54"/>
      <c r="J137" s="54"/>
      <c r="K137" s="54"/>
      <c r="L137" s="54"/>
      <c r="M137" s="54"/>
      <c r="N137" s="54"/>
      <c r="O137" s="54"/>
      <c r="P137" s="54"/>
      <c r="Q137" s="56"/>
      <c r="R137" s="71" t="str">
        <f>IF(PlanMegVeiklos[[#This Row],[Mėginių ėmimo vietos pavadinimas ]]&lt;&gt;"",SUM(PlanMegVeiklos[[#This Row],[1]:[12]]),"")</f>
        <v/>
      </c>
    </row>
    <row r="138" spans="2:18" ht="18" x14ac:dyDescent="0.25">
      <c r="B138" s="73" t="str">
        <f ca="1">IF(PlanMegVeiklos[[#This Row],[Mėginių ėmimo vietos pavadinimas ]]="","",IF(ROW()=12,1,MAX(INDIRECT("B12:B"&amp;ROW()-1))+1))</f>
        <v/>
      </c>
      <c r="C138" s="90"/>
      <c r="D138" s="88"/>
      <c r="E138" s="87"/>
      <c r="F138" s="54"/>
      <c r="G138" s="54"/>
      <c r="H138" s="54"/>
      <c r="I138" s="54"/>
      <c r="J138" s="54"/>
      <c r="K138" s="54"/>
      <c r="L138" s="54"/>
      <c r="M138" s="54"/>
      <c r="N138" s="54"/>
      <c r="O138" s="54"/>
      <c r="P138" s="54"/>
      <c r="Q138" s="56"/>
      <c r="R138" s="71" t="str">
        <f>IF(PlanMegVeiklos[[#This Row],[Mėginių ėmimo vietos pavadinimas ]]&lt;&gt;"",SUM(PlanMegVeiklos[[#This Row],[1]:[12]]),"")</f>
        <v/>
      </c>
    </row>
    <row r="139" spans="2:18" ht="18" x14ac:dyDescent="0.25">
      <c r="B139" s="73" t="str">
        <f ca="1">IF(PlanMegVeiklos[[#This Row],[Mėginių ėmimo vietos pavadinimas ]]="","",IF(ROW()=12,1,MAX(INDIRECT("B12:B"&amp;ROW()-1))+1))</f>
        <v/>
      </c>
      <c r="C139" s="90"/>
      <c r="D139" s="88"/>
      <c r="E139" s="87"/>
      <c r="F139" s="54"/>
      <c r="G139" s="54"/>
      <c r="H139" s="54"/>
      <c r="I139" s="54"/>
      <c r="J139" s="54"/>
      <c r="K139" s="54"/>
      <c r="L139" s="54"/>
      <c r="M139" s="54"/>
      <c r="N139" s="54"/>
      <c r="O139" s="54"/>
      <c r="P139" s="54"/>
      <c r="Q139" s="56"/>
      <c r="R139" s="71" t="str">
        <f>IF(PlanMegVeiklos[[#This Row],[Mėginių ėmimo vietos pavadinimas ]]&lt;&gt;"",SUM(PlanMegVeiklos[[#This Row],[1]:[12]]),"")</f>
        <v/>
      </c>
    </row>
    <row r="140" spans="2:18" ht="18" x14ac:dyDescent="0.25">
      <c r="B140" s="73" t="str">
        <f ca="1">IF(PlanMegVeiklos[[#This Row],[Mėginių ėmimo vietos pavadinimas ]]="","",IF(ROW()=12,1,MAX(INDIRECT("B12:B"&amp;ROW()-1))+1))</f>
        <v/>
      </c>
      <c r="C140" s="90"/>
      <c r="D140" s="88"/>
      <c r="E140" s="87"/>
      <c r="F140" s="54"/>
      <c r="G140" s="54"/>
      <c r="H140" s="54"/>
      <c r="I140" s="54"/>
      <c r="J140" s="54"/>
      <c r="K140" s="54"/>
      <c r="L140" s="54"/>
      <c r="M140" s="54"/>
      <c r="N140" s="54"/>
      <c r="O140" s="54"/>
      <c r="P140" s="54"/>
      <c r="Q140" s="56"/>
      <c r="R140" s="71" t="str">
        <f>IF(PlanMegVeiklos[[#This Row],[Mėginių ėmimo vietos pavadinimas ]]&lt;&gt;"",SUM(PlanMegVeiklos[[#This Row],[1]:[12]]),"")</f>
        <v/>
      </c>
    </row>
    <row r="141" spans="2:18" ht="18" x14ac:dyDescent="0.25">
      <c r="B141" s="73" t="str">
        <f ca="1">IF(PlanMegVeiklos[[#This Row],[Mėginių ėmimo vietos pavadinimas ]]="","",IF(ROW()=12,1,MAX(INDIRECT("B12:B"&amp;ROW()-1))+1))</f>
        <v/>
      </c>
      <c r="C141" s="90"/>
      <c r="D141" s="88"/>
      <c r="E141" s="87"/>
      <c r="F141" s="54"/>
      <c r="G141" s="54"/>
      <c r="H141" s="54"/>
      <c r="I141" s="54"/>
      <c r="J141" s="54"/>
      <c r="K141" s="54"/>
      <c r="L141" s="54"/>
      <c r="M141" s="54"/>
      <c r="N141" s="54"/>
      <c r="O141" s="54"/>
      <c r="P141" s="54"/>
      <c r="Q141" s="56"/>
      <c r="R141" s="71" t="str">
        <f>IF(PlanMegVeiklos[[#This Row],[Mėginių ėmimo vietos pavadinimas ]]&lt;&gt;"",SUM(PlanMegVeiklos[[#This Row],[1]:[12]]),"")</f>
        <v/>
      </c>
    </row>
    <row r="142" spans="2:18" ht="18" x14ac:dyDescent="0.25">
      <c r="B142" s="73" t="str">
        <f ca="1">IF(PlanMegVeiklos[[#This Row],[Mėginių ėmimo vietos pavadinimas ]]="","",IF(ROW()=12,1,MAX(INDIRECT("B12:B"&amp;ROW()-1))+1))</f>
        <v/>
      </c>
      <c r="C142" s="90"/>
      <c r="D142" s="88"/>
      <c r="E142" s="87"/>
      <c r="F142" s="54"/>
      <c r="G142" s="54"/>
      <c r="H142" s="54"/>
      <c r="I142" s="54"/>
      <c r="J142" s="54"/>
      <c r="K142" s="54"/>
      <c r="L142" s="54"/>
      <c r="M142" s="54"/>
      <c r="N142" s="54"/>
      <c r="O142" s="54"/>
      <c r="P142" s="54"/>
      <c r="Q142" s="56"/>
      <c r="R142" s="71" t="str">
        <f>IF(PlanMegVeiklos[[#This Row],[Mėginių ėmimo vietos pavadinimas ]]&lt;&gt;"",SUM(PlanMegVeiklos[[#This Row],[1]:[12]]),"")</f>
        <v/>
      </c>
    </row>
    <row r="143" spans="2:18" ht="18" x14ac:dyDescent="0.25">
      <c r="B143" s="73" t="str">
        <f ca="1">IF(PlanMegVeiklos[[#This Row],[Mėginių ėmimo vietos pavadinimas ]]="","",IF(ROW()=12,1,MAX(INDIRECT("B12:B"&amp;ROW()-1))+1))</f>
        <v/>
      </c>
      <c r="C143" s="90"/>
      <c r="D143" s="88"/>
      <c r="E143" s="87"/>
      <c r="F143" s="54"/>
      <c r="G143" s="54"/>
      <c r="H143" s="54"/>
      <c r="I143" s="54"/>
      <c r="J143" s="54"/>
      <c r="K143" s="54"/>
      <c r="L143" s="54"/>
      <c r="M143" s="54"/>
      <c r="N143" s="54"/>
      <c r="O143" s="54"/>
      <c r="P143" s="54"/>
      <c r="Q143" s="56"/>
      <c r="R143" s="71" t="str">
        <f>IF(PlanMegVeiklos[[#This Row],[Mėginių ėmimo vietos pavadinimas ]]&lt;&gt;"",SUM(PlanMegVeiklos[[#This Row],[1]:[12]]),"")</f>
        <v/>
      </c>
    </row>
    <row r="144" spans="2:18" ht="18" x14ac:dyDescent="0.25">
      <c r="B144" s="73" t="str">
        <f ca="1">IF(PlanMegVeiklos[[#This Row],[Mėginių ėmimo vietos pavadinimas ]]="","",IF(ROW()=12,1,MAX(INDIRECT("B12:B"&amp;ROW()-1))+1))</f>
        <v/>
      </c>
      <c r="C144" s="90"/>
      <c r="D144" s="88"/>
      <c r="E144" s="87"/>
      <c r="F144" s="54"/>
      <c r="G144" s="54"/>
      <c r="H144" s="54"/>
      <c r="I144" s="54"/>
      <c r="J144" s="54"/>
      <c r="K144" s="54"/>
      <c r="L144" s="54"/>
      <c r="M144" s="54"/>
      <c r="N144" s="54"/>
      <c r="O144" s="54"/>
      <c r="P144" s="54"/>
      <c r="Q144" s="56"/>
      <c r="R144" s="71" t="str">
        <f>IF(PlanMegVeiklos[[#This Row],[Mėginių ėmimo vietos pavadinimas ]]&lt;&gt;"",SUM(PlanMegVeiklos[[#This Row],[1]:[12]]),"")</f>
        <v/>
      </c>
    </row>
    <row r="145" spans="2:18" ht="18" x14ac:dyDescent="0.25">
      <c r="B145" s="73" t="str">
        <f ca="1">IF(PlanMegVeiklos[[#This Row],[Mėginių ėmimo vietos pavadinimas ]]="","",IF(ROW()=12,1,MAX(INDIRECT("B12:B"&amp;ROW()-1))+1))</f>
        <v/>
      </c>
      <c r="C145" s="90"/>
      <c r="D145" s="88"/>
      <c r="E145" s="87"/>
      <c r="F145" s="54"/>
      <c r="G145" s="54"/>
      <c r="H145" s="54"/>
      <c r="I145" s="54"/>
      <c r="J145" s="54"/>
      <c r="K145" s="54"/>
      <c r="L145" s="54"/>
      <c r="M145" s="54"/>
      <c r="N145" s="54"/>
      <c r="O145" s="54"/>
      <c r="P145" s="54"/>
      <c r="Q145" s="56"/>
      <c r="R145" s="71" t="str">
        <f>IF(PlanMegVeiklos[[#This Row],[Mėginių ėmimo vietos pavadinimas ]]&lt;&gt;"",SUM(PlanMegVeiklos[[#This Row],[1]:[12]]),"")</f>
        <v/>
      </c>
    </row>
    <row r="146" spans="2:18" ht="18" x14ac:dyDescent="0.25">
      <c r="B146" s="73" t="str">
        <f ca="1">IF(PlanMegVeiklos[[#This Row],[Mėginių ėmimo vietos pavadinimas ]]="","",IF(ROW()=12,1,MAX(INDIRECT("B12:B"&amp;ROW()-1))+1))</f>
        <v/>
      </c>
      <c r="C146" s="90"/>
      <c r="D146" s="88"/>
      <c r="E146" s="87"/>
      <c r="F146" s="54"/>
      <c r="G146" s="54"/>
      <c r="H146" s="54"/>
      <c r="I146" s="54"/>
      <c r="J146" s="54"/>
      <c r="K146" s="54"/>
      <c r="L146" s="54"/>
      <c r="M146" s="54"/>
      <c r="N146" s="54"/>
      <c r="O146" s="54"/>
      <c r="P146" s="54"/>
      <c r="Q146" s="56"/>
      <c r="R146" s="71" t="str">
        <f>IF(PlanMegVeiklos[[#This Row],[Mėginių ėmimo vietos pavadinimas ]]&lt;&gt;"",SUM(PlanMegVeiklos[[#This Row],[1]:[12]]),"")</f>
        <v/>
      </c>
    </row>
    <row r="147" spans="2:18" ht="18" x14ac:dyDescent="0.25">
      <c r="B147" s="73" t="str">
        <f ca="1">IF(PlanMegVeiklos[[#This Row],[Mėginių ėmimo vietos pavadinimas ]]="","",IF(ROW()=12,1,MAX(INDIRECT("B12:B"&amp;ROW()-1))+1))</f>
        <v/>
      </c>
      <c r="C147" s="90"/>
      <c r="D147" s="88"/>
      <c r="E147" s="87"/>
      <c r="F147" s="54"/>
      <c r="G147" s="54"/>
      <c r="H147" s="54"/>
      <c r="I147" s="54"/>
      <c r="J147" s="54"/>
      <c r="K147" s="54"/>
      <c r="L147" s="54"/>
      <c r="M147" s="54"/>
      <c r="N147" s="54"/>
      <c r="O147" s="54"/>
      <c r="P147" s="54"/>
      <c r="Q147" s="56"/>
      <c r="R147" s="71" t="str">
        <f>IF(PlanMegVeiklos[[#This Row],[Mėginių ėmimo vietos pavadinimas ]]&lt;&gt;"",SUM(PlanMegVeiklos[[#This Row],[1]:[12]]),"")</f>
        <v/>
      </c>
    </row>
    <row r="148" spans="2:18" ht="18" x14ac:dyDescent="0.25">
      <c r="B148" s="73" t="str">
        <f ca="1">IF(PlanMegVeiklos[[#This Row],[Mėginių ėmimo vietos pavadinimas ]]="","",IF(ROW()=12,1,MAX(INDIRECT("B12:B"&amp;ROW()-1))+1))</f>
        <v/>
      </c>
      <c r="C148" s="90"/>
      <c r="D148" s="88"/>
      <c r="E148" s="87"/>
      <c r="F148" s="54"/>
      <c r="G148" s="54"/>
      <c r="H148" s="54"/>
      <c r="I148" s="54"/>
      <c r="J148" s="54"/>
      <c r="K148" s="54"/>
      <c r="L148" s="54"/>
      <c r="M148" s="54"/>
      <c r="N148" s="54"/>
      <c r="O148" s="54"/>
      <c r="P148" s="54"/>
      <c r="Q148" s="56"/>
      <c r="R148" s="71" t="str">
        <f>IF(PlanMegVeiklos[[#This Row],[Mėginių ėmimo vietos pavadinimas ]]&lt;&gt;"",SUM(PlanMegVeiklos[[#This Row],[1]:[12]]),"")</f>
        <v/>
      </c>
    </row>
    <row r="149" spans="2:18" ht="18" x14ac:dyDescent="0.25">
      <c r="B149" s="73" t="str">
        <f ca="1">IF(PlanMegVeiklos[[#This Row],[Mėginių ėmimo vietos pavadinimas ]]="","",IF(ROW()=12,1,MAX(INDIRECT("B12:B"&amp;ROW()-1))+1))</f>
        <v/>
      </c>
      <c r="C149" s="90"/>
      <c r="D149" s="88"/>
      <c r="E149" s="87"/>
      <c r="F149" s="54"/>
      <c r="G149" s="54"/>
      <c r="H149" s="54"/>
      <c r="I149" s="54"/>
      <c r="J149" s="54"/>
      <c r="K149" s="54"/>
      <c r="L149" s="54"/>
      <c r="M149" s="54"/>
      <c r="N149" s="54"/>
      <c r="O149" s="54"/>
      <c r="P149" s="54"/>
      <c r="Q149" s="56"/>
      <c r="R149" s="71" t="str">
        <f>IF(PlanMegVeiklos[[#This Row],[Mėginių ėmimo vietos pavadinimas ]]&lt;&gt;"",SUM(PlanMegVeiklos[[#This Row],[1]:[12]]),"")</f>
        <v/>
      </c>
    </row>
    <row r="150" spans="2:18" ht="18" x14ac:dyDescent="0.25">
      <c r="B150" s="73" t="str">
        <f ca="1">IF(PlanMegVeiklos[[#This Row],[Mėginių ėmimo vietos pavadinimas ]]="","",IF(ROW()=12,1,MAX(INDIRECT("B12:B"&amp;ROW()-1))+1))</f>
        <v/>
      </c>
      <c r="C150" s="90"/>
      <c r="D150" s="88"/>
      <c r="E150" s="87"/>
      <c r="F150" s="54"/>
      <c r="G150" s="54"/>
      <c r="H150" s="54"/>
      <c r="I150" s="54"/>
      <c r="J150" s="54"/>
      <c r="K150" s="54"/>
      <c r="L150" s="54"/>
      <c r="M150" s="54"/>
      <c r="N150" s="54"/>
      <c r="O150" s="54"/>
      <c r="P150" s="54"/>
      <c r="Q150" s="56"/>
      <c r="R150" s="71" t="str">
        <f>IF(PlanMegVeiklos[[#This Row],[Mėginių ėmimo vietos pavadinimas ]]&lt;&gt;"",SUM(PlanMegVeiklos[[#This Row],[1]:[12]]),"")</f>
        <v/>
      </c>
    </row>
    <row r="151" spans="2:18" ht="18" x14ac:dyDescent="0.25">
      <c r="B151" s="73" t="str">
        <f ca="1">IF(PlanMegVeiklos[[#This Row],[Mėginių ėmimo vietos pavadinimas ]]="","",IF(ROW()=12,1,MAX(INDIRECT("B12:B"&amp;ROW()-1))+1))</f>
        <v/>
      </c>
      <c r="C151" s="90"/>
      <c r="D151" s="88"/>
      <c r="E151" s="87"/>
      <c r="F151" s="54"/>
      <c r="G151" s="54"/>
      <c r="H151" s="54"/>
      <c r="I151" s="54"/>
      <c r="J151" s="54"/>
      <c r="K151" s="54"/>
      <c r="L151" s="54"/>
      <c r="M151" s="54"/>
      <c r="N151" s="54"/>
      <c r="O151" s="54"/>
      <c r="P151" s="54"/>
      <c r="Q151" s="56"/>
      <c r="R151" s="71" t="str">
        <f>IF(PlanMegVeiklos[[#This Row],[Mėginių ėmimo vietos pavadinimas ]]&lt;&gt;"",SUM(PlanMegVeiklos[[#This Row],[1]:[12]]),"")</f>
        <v/>
      </c>
    </row>
    <row r="152" spans="2:18" ht="18" x14ac:dyDescent="0.25">
      <c r="B152" s="73" t="str">
        <f ca="1">IF(PlanMegVeiklos[[#This Row],[Mėginių ėmimo vietos pavadinimas ]]="","",IF(ROW()=12,1,MAX(INDIRECT("B12:B"&amp;ROW()-1))+1))</f>
        <v/>
      </c>
      <c r="C152" s="90"/>
      <c r="D152" s="88"/>
      <c r="E152" s="87"/>
      <c r="F152" s="54"/>
      <c r="G152" s="54"/>
      <c r="H152" s="54"/>
      <c r="I152" s="54"/>
      <c r="J152" s="54"/>
      <c r="K152" s="54"/>
      <c r="L152" s="54"/>
      <c r="M152" s="54"/>
      <c r="N152" s="54"/>
      <c r="O152" s="54"/>
      <c r="P152" s="54"/>
      <c r="Q152" s="56"/>
      <c r="R152" s="71" t="str">
        <f>IF(PlanMegVeiklos[[#This Row],[Mėginių ėmimo vietos pavadinimas ]]&lt;&gt;"",SUM(PlanMegVeiklos[[#This Row],[1]:[12]]),"")</f>
        <v/>
      </c>
    </row>
    <row r="153" spans="2:18" ht="18" x14ac:dyDescent="0.25">
      <c r="B153" s="73" t="str">
        <f ca="1">IF(PlanMegVeiklos[[#This Row],[Mėginių ėmimo vietos pavadinimas ]]="","",IF(ROW()=12,1,MAX(INDIRECT("B12:B"&amp;ROW()-1))+1))</f>
        <v/>
      </c>
      <c r="C153" s="90"/>
      <c r="D153" s="88"/>
      <c r="E153" s="87"/>
      <c r="F153" s="54"/>
      <c r="G153" s="54"/>
      <c r="H153" s="54"/>
      <c r="I153" s="54"/>
      <c r="J153" s="54"/>
      <c r="K153" s="54"/>
      <c r="L153" s="54"/>
      <c r="M153" s="54"/>
      <c r="N153" s="54"/>
      <c r="O153" s="54"/>
      <c r="P153" s="54"/>
      <c r="Q153" s="56"/>
      <c r="R153" s="71" t="str">
        <f>IF(PlanMegVeiklos[[#This Row],[Mėginių ėmimo vietos pavadinimas ]]&lt;&gt;"",SUM(PlanMegVeiklos[[#This Row],[1]:[12]]),"")</f>
        <v/>
      </c>
    </row>
    <row r="154" spans="2:18" ht="18" x14ac:dyDescent="0.25">
      <c r="B154" s="73" t="str">
        <f ca="1">IF(PlanMegVeiklos[[#This Row],[Mėginių ėmimo vietos pavadinimas ]]="","",IF(ROW()=12,1,MAX(INDIRECT("B12:B"&amp;ROW()-1))+1))</f>
        <v/>
      </c>
      <c r="C154" s="90"/>
      <c r="D154" s="88"/>
      <c r="E154" s="87"/>
      <c r="F154" s="54"/>
      <c r="G154" s="54"/>
      <c r="H154" s="54"/>
      <c r="I154" s="54"/>
      <c r="J154" s="54"/>
      <c r="K154" s="54"/>
      <c r="L154" s="54"/>
      <c r="M154" s="54"/>
      <c r="N154" s="54"/>
      <c r="O154" s="54"/>
      <c r="P154" s="54"/>
      <c r="Q154" s="56"/>
      <c r="R154" s="71" t="str">
        <f>IF(PlanMegVeiklos[[#This Row],[Mėginių ėmimo vietos pavadinimas ]]&lt;&gt;"",SUM(PlanMegVeiklos[[#This Row],[1]:[12]]),"")</f>
        <v/>
      </c>
    </row>
    <row r="155" spans="2:18" ht="18" x14ac:dyDescent="0.25">
      <c r="B155" s="73" t="str">
        <f ca="1">IF(PlanMegVeiklos[[#This Row],[Mėginių ėmimo vietos pavadinimas ]]="","",IF(ROW()=12,1,MAX(INDIRECT("B12:B"&amp;ROW()-1))+1))</f>
        <v/>
      </c>
      <c r="C155" s="90"/>
      <c r="D155" s="88"/>
      <c r="E155" s="87"/>
      <c r="F155" s="54"/>
      <c r="G155" s="54"/>
      <c r="H155" s="54"/>
      <c r="I155" s="54"/>
      <c r="J155" s="54"/>
      <c r="K155" s="54"/>
      <c r="L155" s="54"/>
      <c r="M155" s="54"/>
      <c r="N155" s="54"/>
      <c r="O155" s="54"/>
      <c r="P155" s="54"/>
      <c r="Q155" s="56"/>
      <c r="R155" s="71" t="str">
        <f>IF(PlanMegVeiklos[[#This Row],[Mėginių ėmimo vietos pavadinimas ]]&lt;&gt;"",SUM(PlanMegVeiklos[[#This Row],[1]:[12]]),"")</f>
        <v/>
      </c>
    </row>
    <row r="156" spans="2:18" ht="18" x14ac:dyDescent="0.25">
      <c r="B156" s="73" t="str">
        <f ca="1">IF(PlanMegVeiklos[[#This Row],[Mėginių ėmimo vietos pavadinimas ]]="","",IF(ROW()=12,1,MAX(INDIRECT("B12:B"&amp;ROW()-1))+1))</f>
        <v/>
      </c>
      <c r="C156" s="90"/>
      <c r="D156" s="88"/>
      <c r="E156" s="87"/>
      <c r="F156" s="54"/>
      <c r="G156" s="54"/>
      <c r="H156" s="54"/>
      <c r="I156" s="54"/>
      <c r="J156" s="54"/>
      <c r="K156" s="54"/>
      <c r="L156" s="54"/>
      <c r="M156" s="54"/>
      <c r="N156" s="54"/>
      <c r="O156" s="54"/>
      <c r="P156" s="54"/>
      <c r="Q156" s="56"/>
      <c r="R156" s="71" t="str">
        <f>IF(PlanMegVeiklos[[#This Row],[Mėginių ėmimo vietos pavadinimas ]]&lt;&gt;"",SUM(PlanMegVeiklos[[#This Row],[1]:[12]]),"")</f>
        <v/>
      </c>
    </row>
    <row r="157" spans="2:18" ht="18" x14ac:dyDescent="0.25">
      <c r="B157" s="73" t="str">
        <f ca="1">IF(PlanMegVeiklos[[#This Row],[Mėginių ėmimo vietos pavadinimas ]]="","",IF(ROW()=12,1,MAX(INDIRECT("B12:B"&amp;ROW()-1))+1))</f>
        <v/>
      </c>
      <c r="C157" s="90"/>
      <c r="D157" s="88"/>
      <c r="E157" s="87"/>
      <c r="F157" s="54"/>
      <c r="G157" s="54"/>
      <c r="H157" s="54"/>
      <c r="I157" s="54"/>
      <c r="J157" s="54"/>
      <c r="K157" s="54"/>
      <c r="L157" s="54"/>
      <c r="M157" s="54"/>
      <c r="N157" s="54"/>
      <c r="O157" s="54"/>
      <c r="P157" s="54"/>
      <c r="Q157" s="56"/>
      <c r="R157" s="71" t="str">
        <f>IF(PlanMegVeiklos[[#This Row],[Mėginių ėmimo vietos pavadinimas ]]&lt;&gt;"",SUM(PlanMegVeiklos[[#This Row],[1]:[12]]),"")</f>
        <v/>
      </c>
    </row>
    <row r="158" spans="2:18" ht="18" x14ac:dyDescent="0.25">
      <c r="B158" s="73" t="str">
        <f ca="1">IF(PlanMegVeiklos[[#This Row],[Mėginių ėmimo vietos pavadinimas ]]="","",IF(ROW()=12,1,MAX(INDIRECT("B12:B"&amp;ROW()-1))+1))</f>
        <v/>
      </c>
      <c r="C158" s="90"/>
      <c r="D158" s="88"/>
      <c r="E158" s="87"/>
      <c r="F158" s="54"/>
      <c r="G158" s="54"/>
      <c r="H158" s="54"/>
      <c r="I158" s="54"/>
      <c r="J158" s="54"/>
      <c r="K158" s="54"/>
      <c r="L158" s="54"/>
      <c r="M158" s="54"/>
      <c r="N158" s="54"/>
      <c r="O158" s="54"/>
      <c r="P158" s="54"/>
      <c r="Q158" s="56"/>
      <c r="R158" s="71" t="str">
        <f>IF(PlanMegVeiklos[[#This Row],[Mėginių ėmimo vietos pavadinimas ]]&lt;&gt;"",SUM(PlanMegVeiklos[[#This Row],[1]:[12]]),"")</f>
        <v/>
      </c>
    </row>
    <row r="159" spans="2:18" ht="18" x14ac:dyDescent="0.25">
      <c r="B159" s="73" t="str">
        <f ca="1">IF(PlanMegVeiklos[[#This Row],[Mėginių ėmimo vietos pavadinimas ]]="","",IF(ROW()=12,1,MAX(INDIRECT("B12:B"&amp;ROW()-1))+1))</f>
        <v/>
      </c>
      <c r="C159" s="90"/>
      <c r="D159" s="88"/>
      <c r="E159" s="87"/>
      <c r="F159" s="54"/>
      <c r="G159" s="54"/>
      <c r="H159" s="54"/>
      <c r="I159" s="54"/>
      <c r="J159" s="54"/>
      <c r="K159" s="54"/>
      <c r="L159" s="54"/>
      <c r="M159" s="54"/>
      <c r="N159" s="54"/>
      <c r="O159" s="54"/>
      <c r="P159" s="54"/>
      <c r="Q159" s="56"/>
      <c r="R159" s="71" t="str">
        <f>IF(PlanMegVeiklos[[#This Row],[Mėginių ėmimo vietos pavadinimas ]]&lt;&gt;"",SUM(PlanMegVeiklos[[#This Row],[1]:[12]]),"")</f>
        <v/>
      </c>
    </row>
    <row r="160" spans="2:18" ht="18" x14ac:dyDescent="0.25">
      <c r="B160" s="73" t="str">
        <f ca="1">IF(PlanMegVeiklos[[#This Row],[Mėginių ėmimo vietos pavadinimas ]]="","",IF(ROW()=12,1,MAX(INDIRECT("B12:B"&amp;ROW()-1))+1))</f>
        <v/>
      </c>
      <c r="C160" s="90"/>
      <c r="D160" s="88"/>
      <c r="E160" s="87"/>
      <c r="F160" s="54"/>
      <c r="G160" s="54"/>
      <c r="H160" s="54"/>
      <c r="I160" s="54"/>
      <c r="J160" s="54"/>
      <c r="K160" s="54"/>
      <c r="L160" s="54"/>
      <c r="M160" s="54"/>
      <c r="N160" s="54"/>
      <c r="O160" s="54"/>
      <c r="P160" s="54"/>
      <c r="Q160" s="56"/>
      <c r="R160" s="71" t="str">
        <f>IF(PlanMegVeiklos[[#This Row],[Mėginių ėmimo vietos pavadinimas ]]&lt;&gt;"",SUM(PlanMegVeiklos[[#This Row],[1]:[12]]),"")</f>
        <v/>
      </c>
    </row>
    <row r="161" spans="2:18" ht="18" x14ac:dyDescent="0.25">
      <c r="B161" s="73" t="str">
        <f ca="1">IF(PlanMegVeiklos[[#This Row],[Mėginių ėmimo vietos pavadinimas ]]="","",IF(ROW()=12,1,MAX(INDIRECT("B12:B"&amp;ROW()-1))+1))</f>
        <v/>
      </c>
      <c r="C161" s="90"/>
      <c r="D161" s="88"/>
      <c r="E161" s="87"/>
      <c r="F161" s="54"/>
      <c r="G161" s="54"/>
      <c r="H161" s="54"/>
      <c r="I161" s="54"/>
      <c r="J161" s="54"/>
      <c r="K161" s="54"/>
      <c r="L161" s="54"/>
      <c r="M161" s="54"/>
      <c r="N161" s="54"/>
      <c r="O161" s="54"/>
      <c r="P161" s="54"/>
      <c r="Q161" s="56"/>
      <c r="R161" s="71" t="str">
        <f>IF(PlanMegVeiklos[[#This Row],[Mėginių ėmimo vietos pavadinimas ]]&lt;&gt;"",SUM(PlanMegVeiklos[[#This Row],[1]:[12]]),"")</f>
        <v/>
      </c>
    </row>
    <row r="162" spans="2:18" ht="18" x14ac:dyDescent="0.25">
      <c r="B162" s="73" t="str">
        <f ca="1">IF(PlanMegVeiklos[[#This Row],[Mėginių ėmimo vietos pavadinimas ]]="","",IF(ROW()=12,1,MAX(INDIRECT("B12:B"&amp;ROW()-1))+1))</f>
        <v/>
      </c>
      <c r="C162" s="90"/>
      <c r="D162" s="88"/>
      <c r="E162" s="87"/>
      <c r="F162" s="54"/>
      <c r="G162" s="54"/>
      <c r="H162" s="54"/>
      <c r="I162" s="54"/>
      <c r="J162" s="54"/>
      <c r="K162" s="54"/>
      <c r="L162" s="54"/>
      <c r="M162" s="54"/>
      <c r="N162" s="54"/>
      <c r="O162" s="54"/>
      <c r="P162" s="54"/>
      <c r="Q162" s="56"/>
      <c r="R162" s="71" t="str">
        <f>IF(PlanMegVeiklos[[#This Row],[Mėginių ėmimo vietos pavadinimas ]]&lt;&gt;"",SUM(PlanMegVeiklos[[#This Row],[1]:[12]]),"")</f>
        <v/>
      </c>
    </row>
    <row r="163" spans="2:18" ht="18" x14ac:dyDescent="0.25">
      <c r="B163" s="73" t="str">
        <f ca="1">IF(PlanMegVeiklos[[#This Row],[Mėginių ėmimo vietos pavadinimas ]]="","",IF(ROW()=12,1,MAX(INDIRECT("B12:B"&amp;ROW()-1))+1))</f>
        <v/>
      </c>
      <c r="C163" s="90"/>
      <c r="D163" s="88"/>
      <c r="E163" s="87"/>
      <c r="F163" s="54"/>
      <c r="G163" s="54"/>
      <c r="H163" s="54"/>
      <c r="I163" s="54"/>
      <c r="J163" s="54"/>
      <c r="K163" s="54"/>
      <c r="L163" s="54"/>
      <c r="M163" s="54"/>
      <c r="N163" s="54"/>
      <c r="O163" s="54"/>
      <c r="P163" s="54"/>
      <c r="Q163" s="56"/>
      <c r="R163" s="71" t="str">
        <f>IF(PlanMegVeiklos[[#This Row],[Mėginių ėmimo vietos pavadinimas ]]&lt;&gt;"",SUM(PlanMegVeiklos[[#This Row],[1]:[12]]),"")</f>
        <v/>
      </c>
    </row>
    <row r="164" spans="2:18" ht="18" x14ac:dyDescent="0.25">
      <c r="B164" s="73" t="str">
        <f ca="1">IF(PlanMegVeiklos[[#This Row],[Mėginių ėmimo vietos pavadinimas ]]="","",IF(ROW()=12,1,MAX(INDIRECT("B12:B"&amp;ROW()-1))+1))</f>
        <v/>
      </c>
      <c r="C164" s="90"/>
      <c r="D164" s="88"/>
      <c r="E164" s="87"/>
      <c r="F164" s="54"/>
      <c r="G164" s="54"/>
      <c r="H164" s="54"/>
      <c r="I164" s="54"/>
      <c r="J164" s="54"/>
      <c r="K164" s="54"/>
      <c r="L164" s="54"/>
      <c r="M164" s="54"/>
      <c r="N164" s="54"/>
      <c r="O164" s="54"/>
      <c r="P164" s="54"/>
      <c r="Q164" s="56"/>
      <c r="R164" s="71" t="str">
        <f>IF(PlanMegVeiklos[[#This Row],[Mėginių ėmimo vietos pavadinimas ]]&lt;&gt;"",SUM(PlanMegVeiklos[[#This Row],[1]:[12]]),"")</f>
        <v/>
      </c>
    </row>
    <row r="165" spans="2:18" ht="18" x14ac:dyDescent="0.25">
      <c r="B165" s="73" t="str">
        <f ca="1">IF(PlanMegVeiklos[[#This Row],[Mėginių ėmimo vietos pavadinimas ]]="","",IF(ROW()=12,1,MAX(INDIRECT("B12:B"&amp;ROW()-1))+1))</f>
        <v/>
      </c>
      <c r="C165" s="90"/>
      <c r="D165" s="88"/>
      <c r="E165" s="87"/>
      <c r="F165" s="54"/>
      <c r="G165" s="54"/>
      <c r="H165" s="54"/>
      <c r="I165" s="54"/>
      <c r="J165" s="54"/>
      <c r="K165" s="54"/>
      <c r="L165" s="54"/>
      <c r="M165" s="54"/>
      <c r="N165" s="54"/>
      <c r="O165" s="54"/>
      <c r="P165" s="54"/>
      <c r="Q165" s="56"/>
      <c r="R165" s="71" t="str">
        <f>IF(PlanMegVeiklos[[#This Row],[Mėginių ėmimo vietos pavadinimas ]]&lt;&gt;"",SUM(PlanMegVeiklos[[#This Row],[1]:[12]]),"")</f>
        <v/>
      </c>
    </row>
    <row r="166" spans="2:18" ht="18" x14ac:dyDescent="0.25">
      <c r="B166" s="73" t="str">
        <f ca="1">IF(PlanMegVeiklos[[#This Row],[Mėginių ėmimo vietos pavadinimas ]]="","",IF(ROW()=12,1,MAX(INDIRECT("B12:B"&amp;ROW()-1))+1))</f>
        <v/>
      </c>
      <c r="C166" s="90"/>
      <c r="D166" s="88"/>
      <c r="E166" s="87"/>
      <c r="F166" s="54"/>
      <c r="G166" s="54"/>
      <c r="H166" s="54"/>
      <c r="I166" s="54"/>
      <c r="J166" s="54"/>
      <c r="K166" s="54"/>
      <c r="L166" s="54"/>
      <c r="M166" s="54"/>
      <c r="N166" s="54"/>
      <c r="O166" s="54"/>
      <c r="P166" s="54"/>
      <c r="Q166" s="56"/>
      <c r="R166" s="71" t="str">
        <f>IF(PlanMegVeiklos[[#This Row],[Mėginių ėmimo vietos pavadinimas ]]&lt;&gt;"",SUM(PlanMegVeiklos[[#This Row],[1]:[12]]),"")</f>
        <v/>
      </c>
    </row>
    <row r="167" spans="2:18" ht="18" x14ac:dyDescent="0.25">
      <c r="B167" s="73" t="str">
        <f ca="1">IF(PlanMegVeiklos[[#This Row],[Mėginių ėmimo vietos pavadinimas ]]="","",IF(ROW()=12,1,MAX(INDIRECT("B12:B"&amp;ROW()-1))+1))</f>
        <v/>
      </c>
      <c r="C167" s="90"/>
      <c r="D167" s="88"/>
      <c r="E167" s="87"/>
      <c r="F167" s="54"/>
      <c r="G167" s="54"/>
      <c r="H167" s="54"/>
      <c r="I167" s="54"/>
      <c r="J167" s="54"/>
      <c r="K167" s="54"/>
      <c r="L167" s="54"/>
      <c r="M167" s="54"/>
      <c r="N167" s="54"/>
      <c r="O167" s="54"/>
      <c r="P167" s="54"/>
      <c r="Q167" s="56"/>
      <c r="R167" s="71" t="str">
        <f>IF(PlanMegVeiklos[[#This Row],[Mėginių ėmimo vietos pavadinimas ]]&lt;&gt;"",SUM(PlanMegVeiklos[[#This Row],[1]:[12]]),"")</f>
        <v/>
      </c>
    </row>
    <row r="168" spans="2:18" ht="18" x14ac:dyDescent="0.25">
      <c r="B168" s="73" t="str">
        <f ca="1">IF(PlanMegVeiklos[[#This Row],[Mėginių ėmimo vietos pavadinimas ]]="","",IF(ROW()=12,1,MAX(INDIRECT("B12:B"&amp;ROW()-1))+1))</f>
        <v/>
      </c>
      <c r="C168" s="90"/>
      <c r="D168" s="88"/>
      <c r="E168" s="87"/>
      <c r="F168" s="54"/>
      <c r="G168" s="54"/>
      <c r="H168" s="54"/>
      <c r="I168" s="54"/>
      <c r="J168" s="54"/>
      <c r="K168" s="54"/>
      <c r="L168" s="54"/>
      <c r="M168" s="54"/>
      <c r="N168" s="54"/>
      <c r="O168" s="54"/>
      <c r="P168" s="54"/>
      <c r="Q168" s="56"/>
      <c r="R168" s="71" t="str">
        <f>IF(PlanMegVeiklos[[#This Row],[Mėginių ėmimo vietos pavadinimas ]]&lt;&gt;"",SUM(PlanMegVeiklos[[#This Row],[1]:[12]]),"")</f>
        <v/>
      </c>
    </row>
    <row r="169" spans="2:18" ht="18" x14ac:dyDescent="0.25">
      <c r="B169" s="73" t="str">
        <f ca="1">IF(PlanMegVeiklos[[#This Row],[Mėginių ėmimo vietos pavadinimas ]]="","",IF(ROW()=12,1,MAX(INDIRECT("B12:B"&amp;ROW()-1))+1))</f>
        <v/>
      </c>
      <c r="C169" s="90"/>
      <c r="D169" s="88"/>
      <c r="E169" s="87"/>
      <c r="F169" s="54"/>
      <c r="G169" s="54"/>
      <c r="H169" s="54"/>
      <c r="I169" s="54"/>
      <c r="J169" s="54"/>
      <c r="K169" s="54"/>
      <c r="L169" s="54"/>
      <c r="M169" s="54"/>
      <c r="N169" s="54"/>
      <c r="O169" s="54"/>
      <c r="P169" s="54"/>
      <c r="Q169" s="56"/>
      <c r="R169" s="71" t="str">
        <f>IF(PlanMegVeiklos[[#This Row],[Mėginių ėmimo vietos pavadinimas ]]&lt;&gt;"",SUM(PlanMegVeiklos[[#This Row],[1]:[12]]),"")</f>
        <v/>
      </c>
    </row>
    <row r="170" spans="2:18" ht="18" x14ac:dyDescent="0.25">
      <c r="B170" s="73" t="str">
        <f ca="1">IF(PlanMegVeiklos[[#This Row],[Mėginių ėmimo vietos pavadinimas ]]="","",IF(ROW()=12,1,MAX(INDIRECT("B12:B"&amp;ROW()-1))+1))</f>
        <v/>
      </c>
      <c r="C170" s="90"/>
      <c r="D170" s="88"/>
      <c r="E170" s="87"/>
      <c r="F170" s="54"/>
      <c r="G170" s="54"/>
      <c r="H170" s="54"/>
      <c r="I170" s="54"/>
      <c r="J170" s="54"/>
      <c r="K170" s="54"/>
      <c r="L170" s="54"/>
      <c r="M170" s="54"/>
      <c r="N170" s="54"/>
      <c r="O170" s="54"/>
      <c r="P170" s="54"/>
      <c r="Q170" s="56"/>
      <c r="R170" s="71" t="str">
        <f>IF(PlanMegVeiklos[[#This Row],[Mėginių ėmimo vietos pavadinimas ]]&lt;&gt;"",SUM(PlanMegVeiklos[[#This Row],[1]:[12]]),"")</f>
        <v/>
      </c>
    </row>
    <row r="171" spans="2:18" ht="18" x14ac:dyDescent="0.25">
      <c r="B171" s="73" t="str">
        <f ca="1">IF(PlanMegVeiklos[[#This Row],[Mėginių ėmimo vietos pavadinimas ]]="","",IF(ROW()=12,1,MAX(INDIRECT("B12:B"&amp;ROW()-1))+1))</f>
        <v/>
      </c>
      <c r="C171" s="90"/>
      <c r="D171" s="88"/>
      <c r="E171" s="87"/>
      <c r="F171" s="54"/>
      <c r="G171" s="54"/>
      <c r="H171" s="54"/>
      <c r="I171" s="54"/>
      <c r="J171" s="54"/>
      <c r="K171" s="54"/>
      <c r="L171" s="54"/>
      <c r="M171" s="54"/>
      <c r="N171" s="54"/>
      <c r="O171" s="54"/>
      <c r="P171" s="54"/>
      <c r="Q171" s="56"/>
      <c r="R171" s="71" t="str">
        <f>IF(PlanMegVeiklos[[#This Row],[Mėginių ėmimo vietos pavadinimas ]]&lt;&gt;"",SUM(PlanMegVeiklos[[#This Row],[1]:[12]]),"")</f>
        <v/>
      </c>
    </row>
    <row r="172" spans="2:18" ht="18" x14ac:dyDescent="0.25">
      <c r="B172" s="73" t="str">
        <f ca="1">IF(PlanMegVeiklos[[#This Row],[Mėginių ėmimo vietos pavadinimas ]]="","",IF(ROW()=12,1,MAX(INDIRECT("B12:B"&amp;ROW()-1))+1))</f>
        <v/>
      </c>
      <c r="C172" s="90"/>
      <c r="D172" s="88"/>
      <c r="E172" s="87"/>
      <c r="F172" s="54"/>
      <c r="G172" s="54"/>
      <c r="H172" s="54"/>
      <c r="I172" s="54"/>
      <c r="J172" s="54"/>
      <c r="K172" s="54"/>
      <c r="L172" s="54"/>
      <c r="M172" s="54"/>
      <c r="N172" s="54"/>
      <c r="O172" s="54"/>
      <c r="P172" s="54"/>
      <c r="Q172" s="56"/>
      <c r="R172" s="71" t="str">
        <f>IF(PlanMegVeiklos[[#This Row],[Mėginių ėmimo vietos pavadinimas ]]&lt;&gt;"",SUM(PlanMegVeiklos[[#This Row],[1]:[12]]),"")</f>
        <v/>
      </c>
    </row>
    <row r="173" spans="2:18" ht="18" x14ac:dyDescent="0.25">
      <c r="B173" s="73" t="str">
        <f ca="1">IF(PlanMegVeiklos[[#This Row],[Mėginių ėmimo vietos pavadinimas ]]="","",IF(ROW()=12,1,MAX(INDIRECT("B12:B"&amp;ROW()-1))+1))</f>
        <v/>
      </c>
      <c r="C173" s="90"/>
      <c r="D173" s="88"/>
      <c r="E173" s="87"/>
      <c r="F173" s="54"/>
      <c r="G173" s="54"/>
      <c r="H173" s="54"/>
      <c r="I173" s="54"/>
      <c r="J173" s="54"/>
      <c r="K173" s="54"/>
      <c r="L173" s="54"/>
      <c r="M173" s="54"/>
      <c r="N173" s="54"/>
      <c r="O173" s="54"/>
      <c r="P173" s="54"/>
      <c r="Q173" s="56"/>
      <c r="R173" s="71" t="str">
        <f>IF(PlanMegVeiklos[[#This Row],[Mėginių ėmimo vietos pavadinimas ]]&lt;&gt;"",SUM(PlanMegVeiklos[[#This Row],[1]:[12]]),"")</f>
        <v/>
      </c>
    </row>
    <row r="174" spans="2:18" ht="18" x14ac:dyDescent="0.25">
      <c r="B174" s="73" t="str">
        <f ca="1">IF(PlanMegVeiklos[[#This Row],[Mėginių ėmimo vietos pavadinimas ]]="","",IF(ROW()=12,1,MAX(INDIRECT("B12:B"&amp;ROW()-1))+1))</f>
        <v/>
      </c>
      <c r="C174" s="90"/>
      <c r="D174" s="88"/>
      <c r="E174" s="87"/>
      <c r="F174" s="54"/>
      <c r="G174" s="54"/>
      <c r="H174" s="54"/>
      <c r="I174" s="54"/>
      <c r="J174" s="54"/>
      <c r="K174" s="54"/>
      <c r="L174" s="54"/>
      <c r="M174" s="54"/>
      <c r="N174" s="54"/>
      <c r="O174" s="54"/>
      <c r="P174" s="54"/>
      <c r="Q174" s="56"/>
      <c r="R174" s="71" t="str">
        <f>IF(PlanMegVeiklos[[#This Row],[Mėginių ėmimo vietos pavadinimas ]]&lt;&gt;"",SUM(PlanMegVeiklos[[#This Row],[1]:[12]]),"")</f>
        <v/>
      </c>
    </row>
    <row r="175" spans="2:18" ht="18" x14ac:dyDescent="0.25">
      <c r="B175" s="73" t="str">
        <f ca="1">IF(PlanMegVeiklos[[#This Row],[Mėginių ėmimo vietos pavadinimas ]]="","",IF(ROW()=12,1,MAX(INDIRECT("B12:B"&amp;ROW()-1))+1))</f>
        <v/>
      </c>
      <c r="C175" s="90"/>
      <c r="D175" s="88"/>
      <c r="E175" s="87"/>
      <c r="F175" s="54"/>
      <c r="G175" s="54"/>
      <c r="H175" s="54"/>
      <c r="I175" s="54"/>
      <c r="J175" s="54"/>
      <c r="K175" s="54"/>
      <c r="L175" s="54"/>
      <c r="M175" s="54"/>
      <c r="N175" s="54"/>
      <c r="O175" s="54"/>
      <c r="P175" s="54"/>
      <c r="Q175" s="56"/>
      <c r="R175" s="71" t="str">
        <f>IF(PlanMegVeiklos[[#This Row],[Mėginių ėmimo vietos pavadinimas ]]&lt;&gt;"",SUM(PlanMegVeiklos[[#This Row],[1]:[12]]),"")</f>
        <v/>
      </c>
    </row>
    <row r="176" spans="2:18" ht="18" x14ac:dyDescent="0.25">
      <c r="B176" s="73" t="str">
        <f ca="1">IF(PlanMegVeiklos[[#This Row],[Mėginių ėmimo vietos pavadinimas ]]="","",IF(ROW()=12,1,MAX(INDIRECT("B12:B"&amp;ROW()-1))+1))</f>
        <v/>
      </c>
      <c r="C176" s="90"/>
      <c r="D176" s="88"/>
      <c r="E176" s="87"/>
      <c r="F176" s="54"/>
      <c r="G176" s="54"/>
      <c r="H176" s="54"/>
      <c r="I176" s="54"/>
      <c r="J176" s="54"/>
      <c r="K176" s="54"/>
      <c r="L176" s="54"/>
      <c r="M176" s="54"/>
      <c r="N176" s="54"/>
      <c r="O176" s="54"/>
      <c r="P176" s="54"/>
      <c r="Q176" s="56"/>
      <c r="R176" s="71" t="str">
        <f>IF(PlanMegVeiklos[[#This Row],[Mėginių ėmimo vietos pavadinimas ]]&lt;&gt;"",SUM(PlanMegVeiklos[[#This Row],[1]:[12]]),"")</f>
        <v/>
      </c>
    </row>
    <row r="177" spans="2:18" ht="18" x14ac:dyDescent="0.25">
      <c r="B177" s="73" t="str">
        <f ca="1">IF(PlanMegVeiklos[[#This Row],[Mėginių ėmimo vietos pavadinimas ]]="","",IF(ROW()=12,1,MAX(INDIRECT("B12:B"&amp;ROW()-1))+1))</f>
        <v/>
      </c>
      <c r="C177" s="90"/>
      <c r="D177" s="88"/>
      <c r="E177" s="87"/>
      <c r="F177" s="54"/>
      <c r="G177" s="54"/>
      <c r="H177" s="54"/>
      <c r="I177" s="54"/>
      <c r="J177" s="54"/>
      <c r="K177" s="54"/>
      <c r="L177" s="54"/>
      <c r="M177" s="54"/>
      <c r="N177" s="54"/>
      <c r="O177" s="54"/>
      <c r="P177" s="54"/>
      <c r="Q177" s="56"/>
      <c r="R177" s="71" t="str">
        <f>IF(PlanMegVeiklos[[#This Row],[Mėginių ėmimo vietos pavadinimas ]]&lt;&gt;"",SUM(PlanMegVeiklos[[#This Row],[1]:[12]]),"")</f>
        <v/>
      </c>
    </row>
    <row r="178" spans="2:18" ht="18" x14ac:dyDescent="0.25">
      <c r="B178" s="73" t="str">
        <f ca="1">IF(PlanMegVeiklos[[#This Row],[Mėginių ėmimo vietos pavadinimas ]]="","",IF(ROW()=12,1,MAX(INDIRECT("B12:B"&amp;ROW()-1))+1))</f>
        <v/>
      </c>
      <c r="C178" s="90"/>
      <c r="D178" s="88"/>
      <c r="E178" s="87"/>
      <c r="F178" s="54"/>
      <c r="G178" s="54"/>
      <c r="H178" s="54"/>
      <c r="I178" s="54"/>
      <c r="J178" s="54"/>
      <c r="K178" s="54"/>
      <c r="L178" s="54"/>
      <c r="M178" s="54"/>
      <c r="N178" s="54"/>
      <c r="O178" s="54"/>
      <c r="P178" s="54"/>
      <c r="Q178" s="56"/>
      <c r="R178" s="71" t="str">
        <f>IF(PlanMegVeiklos[[#This Row],[Mėginių ėmimo vietos pavadinimas ]]&lt;&gt;"",SUM(PlanMegVeiklos[[#This Row],[1]:[12]]),"")</f>
        <v/>
      </c>
    </row>
    <row r="179" spans="2:18" ht="18" x14ac:dyDescent="0.25">
      <c r="B179" s="73" t="str">
        <f ca="1">IF(PlanMegVeiklos[[#This Row],[Mėginių ėmimo vietos pavadinimas ]]="","",IF(ROW()=12,1,MAX(INDIRECT("B12:B"&amp;ROW()-1))+1))</f>
        <v/>
      </c>
      <c r="C179" s="90"/>
      <c r="D179" s="88"/>
      <c r="E179" s="87"/>
      <c r="F179" s="54"/>
      <c r="G179" s="54"/>
      <c r="H179" s="54"/>
      <c r="I179" s="54"/>
      <c r="J179" s="54"/>
      <c r="K179" s="54"/>
      <c r="L179" s="54"/>
      <c r="M179" s="54"/>
      <c r="N179" s="54"/>
      <c r="O179" s="54"/>
      <c r="P179" s="54"/>
      <c r="Q179" s="56"/>
      <c r="R179" s="71" t="str">
        <f>IF(PlanMegVeiklos[[#This Row],[Mėginių ėmimo vietos pavadinimas ]]&lt;&gt;"",SUM(PlanMegVeiklos[[#This Row],[1]:[12]]),"")</f>
        <v/>
      </c>
    </row>
    <row r="180" spans="2:18" ht="18" x14ac:dyDescent="0.25">
      <c r="B180" s="73" t="str">
        <f ca="1">IF(PlanMegVeiklos[[#This Row],[Mėginių ėmimo vietos pavadinimas ]]="","",IF(ROW()=12,1,MAX(INDIRECT("B12:B"&amp;ROW()-1))+1))</f>
        <v/>
      </c>
      <c r="C180" s="90"/>
      <c r="D180" s="88"/>
      <c r="E180" s="87"/>
      <c r="F180" s="54"/>
      <c r="G180" s="54"/>
      <c r="H180" s="54"/>
      <c r="I180" s="54"/>
      <c r="J180" s="54"/>
      <c r="K180" s="54"/>
      <c r="L180" s="54"/>
      <c r="M180" s="54"/>
      <c r="N180" s="54"/>
      <c r="O180" s="54"/>
      <c r="P180" s="54"/>
      <c r="Q180" s="56"/>
      <c r="R180" s="71" t="str">
        <f>IF(PlanMegVeiklos[[#This Row],[Mėginių ėmimo vietos pavadinimas ]]&lt;&gt;"",SUM(PlanMegVeiklos[[#This Row],[1]:[12]]),"")</f>
        <v/>
      </c>
    </row>
    <row r="181" spans="2:18" ht="18" x14ac:dyDescent="0.25">
      <c r="B181" s="73" t="str">
        <f ca="1">IF(PlanMegVeiklos[[#This Row],[Mėginių ėmimo vietos pavadinimas ]]="","",IF(ROW()=12,1,MAX(INDIRECT("B12:B"&amp;ROW()-1))+1))</f>
        <v/>
      </c>
      <c r="C181" s="90"/>
      <c r="D181" s="88"/>
      <c r="E181" s="87"/>
      <c r="F181" s="54"/>
      <c r="G181" s="54"/>
      <c r="H181" s="54"/>
      <c r="I181" s="54"/>
      <c r="J181" s="54"/>
      <c r="K181" s="54"/>
      <c r="L181" s="54"/>
      <c r="M181" s="54"/>
      <c r="N181" s="54"/>
      <c r="O181" s="54"/>
      <c r="P181" s="54"/>
      <c r="Q181" s="56"/>
      <c r="R181" s="71" t="str">
        <f>IF(PlanMegVeiklos[[#This Row],[Mėginių ėmimo vietos pavadinimas ]]&lt;&gt;"",SUM(PlanMegVeiklos[[#This Row],[1]:[12]]),"")</f>
        <v/>
      </c>
    </row>
    <row r="182" spans="2:18" ht="18" x14ac:dyDescent="0.25">
      <c r="B182" s="73" t="str">
        <f ca="1">IF(PlanMegVeiklos[[#This Row],[Mėginių ėmimo vietos pavadinimas ]]="","",IF(ROW()=12,1,MAX(INDIRECT("B12:B"&amp;ROW()-1))+1))</f>
        <v/>
      </c>
      <c r="C182" s="90"/>
      <c r="D182" s="88"/>
      <c r="E182" s="87"/>
      <c r="F182" s="54"/>
      <c r="G182" s="54"/>
      <c r="H182" s="54"/>
      <c r="I182" s="54"/>
      <c r="J182" s="54"/>
      <c r="K182" s="54"/>
      <c r="L182" s="54"/>
      <c r="M182" s="54"/>
      <c r="N182" s="54"/>
      <c r="O182" s="54"/>
      <c r="P182" s="54"/>
      <c r="Q182" s="56"/>
      <c r="R182" s="71" t="str">
        <f>IF(PlanMegVeiklos[[#This Row],[Mėginių ėmimo vietos pavadinimas ]]&lt;&gt;"",SUM(PlanMegVeiklos[[#This Row],[1]:[12]]),"")</f>
        <v/>
      </c>
    </row>
    <row r="183" spans="2:18" ht="18" x14ac:dyDescent="0.25">
      <c r="B183" s="73" t="str">
        <f ca="1">IF(PlanMegVeiklos[[#This Row],[Mėginių ėmimo vietos pavadinimas ]]="","",IF(ROW()=12,1,MAX(INDIRECT("B12:B"&amp;ROW()-1))+1))</f>
        <v/>
      </c>
      <c r="C183" s="90"/>
      <c r="D183" s="88"/>
      <c r="E183" s="87"/>
      <c r="F183" s="54"/>
      <c r="G183" s="54"/>
      <c r="H183" s="54"/>
      <c r="I183" s="54"/>
      <c r="J183" s="54"/>
      <c r="K183" s="54"/>
      <c r="L183" s="54"/>
      <c r="M183" s="54"/>
      <c r="N183" s="54"/>
      <c r="O183" s="54"/>
      <c r="P183" s="54"/>
      <c r="Q183" s="56"/>
      <c r="R183" s="71" t="str">
        <f>IF(PlanMegVeiklos[[#This Row],[Mėginių ėmimo vietos pavadinimas ]]&lt;&gt;"",SUM(PlanMegVeiklos[[#This Row],[1]:[12]]),"")</f>
        <v/>
      </c>
    </row>
    <row r="184" spans="2:18" ht="18" x14ac:dyDescent="0.25">
      <c r="B184" s="73" t="str">
        <f ca="1">IF(PlanMegVeiklos[[#This Row],[Mėginių ėmimo vietos pavadinimas ]]="","",IF(ROW()=12,1,MAX(INDIRECT("B12:B"&amp;ROW()-1))+1))</f>
        <v/>
      </c>
      <c r="C184" s="90"/>
      <c r="D184" s="88"/>
      <c r="E184" s="87"/>
      <c r="F184" s="54"/>
      <c r="G184" s="54"/>
      <c r="H184" s="54"/>
      <c r="I184" s="54"/>
      <c r="J184" s="54"/>
      <c r="K184" s="54"/>
      <c r="L184" s="54"/>
      <c r="M184" s="54"/>
      <c r="N184" s="54"/>
      <c r="O184" s="54"/>
      <c r="P184" s="54"/>
      <c r="Q184" s="56"/>
      <c r="R184" s="71" t="str">
        <f>IF(PlanMegVeiklos[[#This Row],[Mėginių ėmimo vietos pavadinimas ]]&lt;&gt;"",SUM(PlanMegVeiklos[[#This Row],[1]:[12]]),"")</f>
        <v/>
      </c>
    </row>
    <row r="185" spans="2:18" ht="18" x14ac:dyDescent="0.25">
      <c r="B185" s="73" t="str">
        <f ca="1">IF(PlanMegVeiklos[[#This Row],[Mėginių ėmimo vietos pavadinimas ]]="","",IF(ROW()=12,1,MAX(INDIRECT("B12:B"&amp;ROW()-1))+1))</f>
        <v/>
      </c>
      <c r="C185" s="90"/>
      <c r="D185" s="88"/>
      <c r="E185" s="87"/>
      <c r="F185" s="54"/>
      <c r="G185" s="54"/>
      <c r="H185" s="54"/>
      <c r="I185" s="54"/>
      <c r="J185" s="54"/>
      <c r="K185" s="54"/>
      <c r="L185" s="54"/>
      <c r="M185" s="54"/>
      <c r="N185" s="54"/>
      <c r="O185" s="54"/>
      <c r="P185" s="54"/>
      <c r="Q185" s="56"/>
      <c r="R185" s="71" t="str">
        <f>IF(PlanMegVeiklos[[#This Row],[Mėginių ėmimo vietos pavadinimas ]]&lt;&gt;"",SUM(PlanMegVeiklos[[#This Row],[1]:[12]]),"")</f>
        <v/>
      </c>
    </row>
    <row r="186" spans="2:18" ht="18" x14ac:dyDescent="0.25">
      <c r="B186" s="73" t="str">
        <f ca="1">IF(PlanMegVeiklos[[#This Row],[Mėginių ėmimo vietos pavadinimas ]]="","",IF(ROW()=12,1,MAX(INDIRECT("B12:B"&amp;ROW()-1))+1))</f>
        <v/>
      </c>
      <c r="C186" s="90"/>
      <c r="D186" s="88"/>
      <c r="E186" s="87"/>
      <c r="F186" s="54"/>
      <c r="G186" s="54"/>
      <c r="H186" s="54"/>
      <c r="I186" s="54"/>
      <c r="J186" s="54"/>
      <c r="K186" s="54"/>
      <c r="L186" s="54"/>
      <c r="M186" s="54"/>
      <c r="N186" s="54"/>
      <c r="O186" s="54"/>
      <c r="P186" s="54"/>
      <c r="Q186" s="56"/>
      <c r="R186" s="71" t="str">
        <f>IF(PlanMegVeiklos[[#This Row],[Mėginių ėmimo vietos pavadinimas ]]&lt;&gt;"",SUM(PlanMegVeiklos[[#This Row],[1]:[12]]),"")</f>
        <v/>
      </c>
    </row>
    <row r="187" spans="2:18" ht="18" x14ac:dyDescent="0.25">
      <c r="B187" s="73" t="str">
        <f ca="1">IF(PlanMegVeiklos[[#This Row],[Mėginių ėmimo vietos pavadinimas ]]="","",IF(ROW()=12,1,MAX(INDIRECT("B12:B"&amp;ROW()-1))+1))</f>
        <v/>
      </c>
      <c r="C187" s="90"/>
      <c r="D187" s="88"/>
      <c r="E187" s="87"/>
      <c r="F187" s="54"/>
      <c r="G187" s="54"/>
      <c r="H187" s="54"/>
      <c r="I187" s="54"/>
      <c r="J187" s="54"/>
      <c r="K187" s="54"/>
      <c r="L187" s="54"/>
      <c r="M187" s="54"/>
      <c r="N187" s="54"/>
      <c r="O187" s="54"/>
      <c r="P187" s="54"/>
      <c r="Q187" s="56"/>
      <c r="R187" s="71" t="str">
        <f>IF(PlanMegVeiklos[[#This Row],[Mėginių ėmimo vietos pavadinimas ]]&lt;&gt;"",SUM(PlanMegVeiklos[[#This Row],[1]:[12]]),"")</f>
        <v/>
      </c>
    </row>
    <row r="188" spans="2:18" ht="18" x14ac:dyDescent="0.25">
      <c r="B188" s="73" t="str">
        <f ca="1">IF(PlanMegVeiklos[[#This Row],[Mėginių ėmimo vietos pavadinimas ]]="","",IF(ROW()=12,1,MAX(INDIRECT("B12:B"&amp;ROW()-1))+1))</f>
        <v/>
      </c>
      <c r="C188" s="90"/>
      <c r="D188" s="88"/>
      <c r="E188" s="87"/>
      <c r="F188" s="54"/>
      <c r="G188" s="54"/>
      <c r="H188" s="54"/>
      <c r="I188" s="54"/>
      <c r="J188" s="54"/>
      <c r="K188" s="54"/>
      <c r="L188" s="54"/>
      <c r="M188" s="54"/>
      <c r="N188" s="54"/>
      <c r="O188" s="54"/>
      <c r="P188" s="54"/>
      <c r="Q188" s="56"/>
      <c r="R188" s="71" t="str">
        <f>IF(PlanMegVeiklos[[#This Row],[Mėginių ėmimo vietos pavadinimas ]]&lt;&gt;"",SUM(PlanMegVeiklos[[#This Row],[1]:[12]]),"")</f>
        <v/>
      </c>
    </row>
    <row r="189" spans="2:18" ht="18" x14ac:dyDescent="0.25">
      <c r="B189" s="73" t="str">
        <f ca="1">IF(PlanMegVeiklos[[#This Row],[Mėginių ėmimo vietos pavadinimas ]]="","",IF(ROW()=12,1,MAX(INDIRECT("B12:B"&amp;ROW()-1))+1))</f>
        <v/>
      </c>
      <c r="C189" s="90"/>
      <c r="D189" s="88"/>
      <c r="E189" s="87"/>
      <c r="F189" s="54"/>
      <c r="G189" s="54"/>
      <c r="H189" s="54"/>
      <c r="I189" s="54"/>
      <c r="J189" s="54"/>
      <c r="K189" s="54"/>
      <c r="L189" s="54"/>
      <c r="M189" s="54"/>
      <c r="N189" s="54"/>
      <c r="O189" s="54"/>
      <c r="P189" s="54"/>
      <c r="Q189" s="56"/>
      <c r="R189" s="71" t="str">
        <f>IF(PlanMegVeiklos[[#This Row],[Mėginių ėmimo vietos pavadinimas ]]&lt;&gt;"",SUM(PlanMegVeiklos[[#This Row],[1]:[12]]),"")</f>
        <v/>
      </c>
    </row>
    <row r="190" spans="2:18" ht="18" x14ac:dyDescent="0.25">
      <c r="B190" s="73" t="str">
        <f ca="1">IF(PlanMegVeiklos[[#This Row],[Mėginių ėmimo vietos pavadinimas ]]="","",IF(ROW()=12,1,MAX(INDIRECT("B12:B"&amp;ROW()-1))+1))</f>
        <v/>
      </c>
      <c r="C190" s="90"/>
      <c r="D190" s="88"/>
      <c r="E190" s="87"/>
      <c r="F190" s="54"/>
      <c r="G190" s="54"/>
      <c r="H190" s="54"/>
      <c r="I190" s="54"/>
      <c r="J190" s="54"/>
      <c r="K190" s="54"/>
      <c r="L190" s="54"/>
      <c r="M190" s="54"/>
      <c r="N190" s="54"/>
      <c r="O190" s="54"/>
      <c r="P190" s="54"/>
      <c r="Q190" s="56"/>
      <c r="R190" s="71" t="str">
        <f>IF(PlanMegVeiklos[[#This Row],[Mėginių ėmimo vietos pavadinimas ]]&lt;&gt;"",SUM(PlanMegVeiklos[[#This Row],[1]:[12]]),"")</f>
        <v/>
      </c>
    </row>
    <row r="191" spans="2:18" ht="18" x14ac:dyDescent="0.25">
      <c r="B191" s="73" t="str">
        <f ca="1">IF(PlanMegVeiklos[[#This Row],[Mėginių ėmimo vietos pavadinimas ]]="","",IF(ROW()=12,1,MAX(INDIRECT("B12:B"&amp;ROW()-1))+1))</f>
        <v/>
      </c>
      <c r="C191" s="90"/>
      <c r="D191" s="88"/>
      <c r="E191" s="87"/>
      <c r="F191" s="54"/>
      <c r="G191" s="54"/>
      <c r="H191" s="54"/>
      <c r="I191" s="54"/>
      <c r="J191" s="54"/>
      <c r="K191" s="54"/>
      <c r="L191" s="54"/>
      <c r="M191" s="54"/>
      <c r="N191" s="54"/>
      <c r="O191" s="54"/>
      <c r="P191" s="54"/>
      <c r="Q191" s="56"/>
      <c r="R191" s="71" t="str">
        <f>IF(PlanMegVeiklos[[#This Row],[Mėginių ėmimo vietos pavadinimas ]]&lt;&gt;"",SUM(PlanMegVeiklos[[#This Row],[1]:[12]]),"")</f>
        <v/>
      </c>
    </row>
    <row r="192" spans="2:18" ht="18" x14ac:dyDescent="0.25">
      <c r="B192" s="73" t="str">
        <f ca="1">IF(PlanMegVeiklos[[#This Row],[Mėginių ėmimo vietos pavadinimas ]]="","",IF(ROW()=12,1,MAX(INDIRECT("B12:B"&amp;ROW()-1))+1))</f>
        <v/>
      </c>
      <c r="C192" s="90"/>
      <c r="D192" s="88"/>
      <c r="E192" s="87"/>
      <c r="F192" s="54"/>
      <c r="G192" s="54"/>
      <c r="H192" s="54"/>
      <c r="I192" s="54"/>
      <c r="J192" s="54"/>
      <c r="K192" s="54"/>
      <c r="L192" s="54"/>
      <c r="M192" s="54"/>
      <c r="N192" s="54"/>
      <c r="O192" s="54"/>
      <c r="P192" s="54"/>
      <c r="Q192" s="56"/>
      <c r="R192" s="71" t="str">
        <f>IF(PlanMegVeiklos[[#This Row],[Mėginių ėmimo vietos pavadinimas ]]&lt;&gt;"",SUM(PlanMegVeiklos[[#This Row],[1]:[12]]),"")</f>
        <v/>
      </c>
    </row>
    <row r="193" spans="2:18" ht="18" x14ac:dyDescent="0.25">
      <c r="B193" s="73" t="str">
        <f ca="1">IF(PlanMegVeiklos[[#This Row],[Mėginių ėmimo vietos pavadinimas ]]="","",IF(ROW()=12,1,MAX(INDIRECT("B12:B"&amp;ROW()-1))+1))</f>
        <v/>
      </c>
      <c r="C193" s="90"/>
      <c r="D193" s="88"/>
      <c r="E193" s="87"/>
      <c r="F193" s="54"/>
      <c r="G193" s="54"/>
      <c r="H193" s="54"/>
      <c r="I193" s="54"/>
      <c r="J193" s="54"/>
      <c r="K193" s="54"/>
      <c r="L193" s="54"/>
      <c r="M193" s="54"/>
      <c r="N193" s="54"/>
      <c r="O193" s="54"/>
      <c r="P193" s="54"/>
      <c r="Q193" s="56"/>
      <c r="R193" s="71" t="str">
        <f>IF(PlanMegVeiklos[[#This Row],[Mėginių ėmimo vietos pavadinimas ]]&lt;&gt;"",SUM(PlanMegVeiklos[[#This Row],[1]:[12]]),"")</f>
        <v/>
      </c>
    </row>
    <row r="194" spans="2:18" ht="18" x14ac:dyDescent="0.25">
      <c r="B194" s="73" t="str">
        <f ca="1">IF(PlanMegVeiklos[[#This Row],[Mėginių ėmimo vietos pavadinimas ]]="","",IF(ROW()=12,1,MAX(INDIRECT("B12:B"&amp;ROW()-1))+1))</f>
        <v/>
      </c>
      <c r="C194" s="90"/>
      <c r="D194" s="88"/>
      <c r="E194" s="87"/>
      <c r="F194" s="54"/>
      <c r="G194" s="54"/>
      <c r="H194" s="54"/>
      <c r="I194" s="54"/>
      <c r="J194" s="54"/>
      <c r="K194" s="54"/>
      <c r="L194" s="54"/>
      <c r="M194" s="54"/>
      <c r="N194" s="54"/>
      <c r="O194" s="54"/>
      <c r="P194" s="54"/>
      <c r="Q194" s="56"/>
      <c r="R194" s="71" t="str">
        <f>IF(PlanMegVeiklos[[#This Row],[Mėginių ėmimo vietos pavadinimas ]]&lt;&gt;"",SUM(PlanMegVeiklos[[#This Row],[1]:[12]]),"")</f>
        <v/>
      </c>
    </row>
    <row r="195" spans="2:18" ht="18" x14ac:dyDescent="0.25">
      <c r="B195" s="73" t="str">
        <f ca="1">IF(PlanMegVeiklos[[#This Row],[Mėginių ėmimo vietos pavadinimas ]]="","",IF(ROW()=12,1,MAX(INDIRECT("B12:B"&amp;ROW()-1))+1))</f>
        <v/>
      </c>
      <c r="C195" s="90"/>
      <c r="D195" s="88"/>
      <c r="E195" s="87"/>
      <c r="F195" s="54"/>
      <c r="G195" s="54"/>
      <c r="H195" s="54"/>
      <c r="I195" s="54"/>
      <c r="J195" s="54"/>
      <c r="K195" s="54"/>
      <c r="L195" s="54"/>
      <c r="M195" s="54"/>
      <c r="N195" s="54"/>
      <c r="O195" s="54"/>
      <c r="P195" s="54"/>
      <c r="Q195" s="56"/>
      <c r="R195" s="71" t="str">
        <f>IF(PlanMegVeiklos[[#This Row],[Mėginių ėmimo vietos pavadinimas ]]&lt;&gt;"",SUM(PlanMegVeiklos[[#This Row],[1]:[12]]),"")</f>
        <v/>
      </c>
    </row>
    <row r="196" spans="2:18" ht="18" x14ac:dyDescent="0.25">
      <c r="B196" s="73" t="str">
        <f ca="1">IF(PlanMegVeiklos[[#This Row],[Mėginių ėmimo vietos pavadinimas ]]="","",IF(ROW()=12,1,MAX(INDIRECT("B12:B"&amp;ROW()-1))+1))</f>
        <v/>
      </c>
      <c r="C196" s="90"/>
      <c r="D196" s="88"/>
      <c r="E196" s="87"/>
      <c r="F196" s="54"/>
      <c r="G196" s="54"/>
      <c r="H196" s="54"/>
      <c r="I196" s="54"/>
      <c r="J196" s="54"/>
      <c r="K196" s="54"/>
      <c r="L196" s="54"/>
      <c r="M196" s="54"/>
      <c r="N196" s="54"/>
      <c r="O196" s="54"/>
      <c r="P196" s="54"/>
      <c r="Q196" s="56"/>
      <c r="R196" s="71" t="str">
        <f>IF(PlanMegVeiklos[[#This Row],[Mėginių ėmimo vietos pavadinimas ]]&lt;&gt;"",SUM(PlanMegVeiklos[[#This Row],[1]:[12]]),"")</f>
        <v/>
      </c>
    </row>
    <row r="197" spans="2:18" ht="18" x14ac:dyDescent="0.25">
      <c r="B197" s="73" t="str">
        <f ca="1">IF(PlanMegVeiklos[[#This Row],[Mėginių ėmimo vietos pavadinimas ]]="","",IF(ROW()=12,1,MAX(INDIRECT("B12:B"&amp;ROW()-1))+1))</f>
        <v/>
      </c>
      <c r="C197" s="90"/>
      <c r="D197" s="88"/>
      <c r="E197" s="87"/>
      <c r="F197" s="54"/>
      <c r="G197" s="54"/>
      <c r="H197" s="54"/>
      <c r="I197" s="54"/>
      <c r="J197" s="54"/>
      <c r="K197" s="54"/>
      <c r="L197" s="54"/>
      <c r="M197" s="54"/>
      <c r="N197" s="54"/>
      <c r="O197" s="54"/>
      <c r="P197" s="54"/>
      <c r="Q197" s="56"/>
      <c r="R197" s="71" t="str">
        <f>IF(PlanMegVeiklos[[#This Row],[Mėginių ėmimo vietos pavadinimas ]]&lt;&gt;"",SUM(PlanMegVeiklos[[#This Row],[1]:[12]]),"")</f>
        <v/>
      </c>
    </row>
    <row r="198" spans="2:18" ht="18" x14ac:dyDescent="0.25">
      <c r="B198" s="73" t="str">
        <f ca="1">IF(PlanMegVeiklos[[#This Row],[Mėginių ėmimo vietos pavadinimas ]]="","",IF(ROW()=12,1,MAX(INDIRECT("B12:B"&amp;ROW()-1))+1))</f>
        <v/>
      </c>
      <c r="C198" s="90"/>
      <c r="D198" s="88"/>
      <c r="E198" s="87"/>
      <c r="F198" s="54"/>
      <c r="G198" s="54"/>
      <c r="H198" s="54"/>
      <c r="I198" s="54"/>
      <c r="J198" s="54"/>
      <c r="K198" s="54"/>
      <c r="L198" s="54"/>
      <c r="M198" s="54"/>
      <c r="N198" s="54"/>
      <c r="O198" s="54"/>
      <c r="P198" s="54"/>
      <c r="Q198" s="56"/>
      <c r="R198" s="71" t="str">
        <f>IF(PlanMegVeiklos[[#This Row],[Mėginių ėmimo vietos pavadinimas ]]&lt;&gt;"",SUM(PlanMegVeiklos[[#This Row],[1]:[12]]),"")</f>
        <v/>
      </c>
    </row>
    <row r="199" spans="2:18" ht="18" x14ac:dyDescent="0.25">
      <c r="B199" s="73" t="str">
        <f ca="1">IF(PlanMegVeiklos[[#This Row],[Mėginių ėmimo vietos pavadinimas ]]="","",IF(ROW()=12,1,MAX(INDIRECT("B12:B"&amp;ROW()-1))+1))</f>
        <v/>
      </c>
      <c r="C199" s="90"/>
      <c r="D199" s="88"/>
      <c r="E199" s="87"/>
      <c r="F199" s="54"/>
      <c r="G199" s="54"/>
      <c r="H199" s="54"/>
      <c r="I199" s="54"/>
      <c r="J199" s="54"/>
      <c r="K199" s="54"/>
      <c r="L199" s="54"/>
      <c r="M199" s="54"/>
      <c r="N199" s="54"/>
      <c r="O199" s="54"/>
      <c r="P199" s="54"/>
      <c r="Q199" s="56"/>
      <c r="R199" s="71" t="str">
        <f>IF(PlanMegVeiklos[[#This Row],[Mėginių ėmimo vietos pavadinimas ]]&lt;&gt;"",SUM(PlanMegVeiklos[[#This Row],[1]:[12]]),"")</f>
        <v/>
      </c>
    </row>
    <row r="200" spans="2:18" ht="18" x14ac:dyDescent="0.25">
      <c r="B200" s="73" t="str">
        <f ca="1">IF(PlanMegVeiklos[[#This Row],[Mėginių ėmimo vietos pavadinimas ]]="","",IF(ROW()=12,1,MAX(INDIRECT("B12:B"&amp;ROW()-1))+1))</f>
        <v/>
      </c>
      <c r="C200" s="90"/>
      <c r="D200" s="88"/>
      <c r="E200" s="87"/>
      <c r="F200" s="54"/>
      <c r="G200" s="54"/>
      <c r="H200" s="54"/>
      <c r="I200" s="54"/>
      <c r="J200" s="54"/>
      <c r="K200" s="54"/>
      <c r="L200" s="54"/>
      <c r="M200" s="54"/>
      <c r="N200" s="54"/>
      <c r="O200" s="54"/>
      <c r="P200" s="54"/>
      <c r="Q200" s="56"/>
      <c r="R200" s="71" t="str">
        <f>IF(PlanMegVeiklos[[#This Row],[Mėginių ėmimo vietos pavadinimas ]]&lt;&gt;"",SUM(PlanMegVeiklos[[#This Row],[1]:[12]]),"")</f>
        <v/>
      </c>
    </row>
    <row r="201" spans="2:18" ht="18" x14ac:dyDescent="0.25">
      <c r="B201" s="73" t="str">
        <f ca="1">IF(PlanMegVeiklos[[#This Row],[Mėginių ėmimo vietos pavadinimas ]]="","",IF(ROW()=12,1,MAX(INDIRECT("B12:B"&amp;ROW()-1))+1))</f>
        <v/>
      </c>
      <c r="C201" s="90"/>
      <c r="D201" s="88"/>
      <c r="E201" s="87"/>
      <c r="F201" s="54"/>
      <c r="G201" s="54"/>
      <c r="H201" s="54"/>
      <c r="I201" s="54"/>
      <c r="J201" s="54"/>
      <c r="K201" s="54"/>
      <c r="L201" s="54"/>
      <c r="M201" s="54"/>
      <c r="N201" s="54"/>
      <c r="O201" s="54"/>
      <c r="P201" s="54"/>
      <c r="Q201" s="56"/>
      <c r="R201" s="71" t="str">
        <f>IF(PlanMegVeiklos[[#This Row],[Mėginių ėmimo vietos pavadinimas ]]&lt;&gt;"",SUM(PlanMegVeiklos[[#This Row],[1]:[12]]),"")</f>
        <v/>
      </c>
    </row>
    <row r="202" spans="2:18" ht="18" x14ac:dyDescent="0.25">
      <c r="B202" s="73" t="str">
        <f ca="1">IF(PlanMegVeiklos[[#This Row],[Mėginių ėmimo vietos pavadinimas ]]="","",IF(ROW()=12,1,MAX(INDIRECT("B12:B"&amp;ROW()-1))+1))</f>
        <v/>
      </c>
      <c r="C202" s="90"/>
      <c r="D202" s="88"/>
      <c r="E202" s="87"/>
      <c r="F202" s="54"/>
      <c r="G202" s="54"/>
      <c r="H202" s="54"/>
      <c r="I202" s="54"/>
      <c r="J202" s="54"/>
      <c r="K202" s="54"/>
      <c r="L202" s="54"/>
      <c r="M202" s="54"/>
      <c r="N202" s="54"/>
      <c r="O202" s="54"/>
      <c r="P202" s="54"/>
      <c r="Q202" s="56"/>
      <c r="R202" s="71" t="str">
        <f>IF(PlanMegVeiklos[[#This Row],[Mėginių ėmimo vietos pavadinimas ]]&lt;&gt;"",SUM(PlanMegVeiklos[[#This Row],[1]:[12]]),"")</f>
        <v/>
      </c>
    </row>
    <row r="203" spans="2:18" ht="18" x14ac:dyDescent="0.25">
      <c r="B203" s="73" t="str">
        <f ca="1">IF(PlanMegVeiklos[[#This Row],[Mėginių ėmimo vietos pavadinimas ]]="","",IF(ROW()=12,1,MAX(INDIRECT("B12:B"&amp;ROW()-1))+1))</f>
        <v/>
      </c>
      <c r="C203" s="90"/>
      <c r="D203" s="88"/>
      <c r="E203" s="87"/>
      <c r="F203" s="54"/>
      <c r="G203" s="54"/>
      <c r="H203" s="54"/>
      <c r="I203" s="54"/>
      <c r="J203" s="54"/>
      <c r="K203" s="54"/>
      <c r="L203" s="54"/>
      <c r="M203" s="54"/>
      <c r="N203" s="54"/>
      <c r="O203" s="54"/>
      <c r="P203" s="54"/>
      <c r="Q203" s="56"/>
      <c r="R203" s="71" t="str">
        <f>IF(PlanMegVeiklos[[#This Row],[Mėginių ėmimo vietos pavadinimas ]]&lt;&gt;"",SUM(PlanMegVeiklos[[#This Row],[1]:[12]]),"")</f>
        <v/>
      </c>
    </row>
    <row r="204" spans="2:18" ht="18" x14ac:dyDescent="0.25">
      <c r="B204" s="73" t="str">
        <f ca="1">IF(PlanMegVeiklos[[#This Row],[Mėginių ėmimo vietos pavadinimas ]]="","",IF(ROW()=12,1,MAX(INDIRECT("B12:B"&amp;ROW()-1))+1))</f>
        <v/>
      </c>
      <c r="C204" s="90"/>
      <c r="D204" s="88"/>
      <c r="E204" s="87"/>
      <c r="F204" s="54"/>
      <c r="G204" s="54"/>
      <c r="H204" s="54"/>
      <c r="I204" s="54"/>
      <c r="J204" s="54"/>
      <c r="K204" s="54"/>
      <c r="L204" s="54"/>
      <c r="M204" s="54"/>
      <c r="N204" s="54"/>
      <c r="O204" s="54"/>
      <c r="P204" s="54"/>
      <c r="Q204" s="56"/>
      <c r="R204" s="71" t="str">
        <f>IF(PlanMegVeiklos[[#This Row],[Mėginių ėmimo vietos pavadinimas ]]&lt;&gt;"",SUM(PlanMegVeiklos[[#This Row],[1]:[12]]),"")</f>
        <v/>
      </c>
    </row>
    <row r="205" spans="2:18" ht="18" x14ac:dyDescent="0.25">
      <c r="B205" s="73" t="str">
        <f ca="1">IF(PlanMegVeiklos[[#This Row],[Mėginių ėmimo vietos pavadinimas ]]="","",IF(ROW()=12,1,MAX(INDIRECT("B12:B"&amp;ROW()-1))+1))</f>
        <v/>
      </c>
      <c r="C205" s="90"/>
      <c r="D205" s="88"/>
      <c r="E205" s="87"/>
      <c r="F205" s="54"/>
      <c r="G205" s="54"/>
      <c r="H205" s="54"/>
      <c r="I205" s="54"/>
      <c r="J205" s="54"/>
      <c r="K205" s="54"/>
      <c r="L205" s="54"/>
      <c r="M205" s="54"/>
      <c r="N205" s="54"/>
      <c r="O205" s="54"/>
      <c r="P205" s="54"/>
      <c r="Q205" s="56"/>
      <c r="R205" s="71" t="str">
        <f>IF(PlanMegVeiklos[[#This Row],[Mėginių ėmimo vietos pavadinimas ]]&lt;&gt;"",SUM(PlanMegVeiklos[[#This Row],[1]:[12]]),"")</f>
        <v/>
      </c>
    </row>
    <row r="206" spans="2:18" ht="18" x14ac:dyDescent="0.25">
      <c r="B206" s="73" t="str">
        <f ca="1">IF(PlanMegVeiklos[[#This Row],[Mėginių ėmimo vietos pavadinimas ]]="","",IF(ROW()=12,1,MAX(INDIRECT("B12:B"&amp;ROW()-1))+1))</f>
        <v/>
      </c>
      <c r="C206" s="90"/>
      <c r="D206" s="88"/>
      <c r="E206" s="87"/>
      <c r="F206" s="54"/>
      <c r="G206" s="54"/>
      <c r="H206" s="54"/>
      <c r="I206" s="54"/>
      <c r="J206" s="54"/>
      <c r="K206" s="54"/>
      <c r="L206" s="54"/>
      <c r="M206" s="54"/>
      <c r="N206" s="54"/>
      <c r="O206" s="54"/>
      <c r="P206" s="54"/>
      <c r="Q206" s="56"/>
      <c r="R206" s="71" t="str">
        <f>IF(PlanMegVeiklos[[#This Row],[Mėginių ėmimo vietos pavadinimas ]]&lt;&gt;"",SUM(PlanMegVeiklos[[#This Row],[1]:[12]]),"")</f>
        <v/>
      </c>
    </row>
    <row r="207" spans="2:18" ht="18" x14ac:dyDescent="0.25">
      <c r="B207" s="73" t="str">
        <f ca="1">IF(PlanMegVeiklos[[#This Row],[Mėginių ėmimo vietos pavadinimas ]]="","",IF(ROW()=12,1,MAX(INDIRECT("B12:B"&amp;ROW()-1))+1))</f>
        <v/>
      </c>
      <c r="C207" s="90"/>
      <c r="D207" s="88"/>
      <c r="E207" s="87"/>
      <c r="F207" s="54"/>
      <c r="G207" s="54"/>
      <c r="H207" s="54"/>
      <c r="I207" s="54"/>
      <c r="J207" s="54"/>
      <c r="K207" s="54"/>
      <c r="L207" s="54"/>
      <c r="M207" s="54"/>
      <c r="N207" s="54"/>
      <c r="O207" s="54"/>
      <c r="P207" s="54"/>
      <c r="Q207" s="56"/>
      <c r="R207" s="71" t="str">
        <f>IF(PlanMegVeiklos[[#This Row],[Mėginių ėmimo vietos pavadinimas ]]&lt;&gt;"",SUM(PlanMegVeiklos[[#This Row],[1]:[12]]),"")</f>
        <v/>
      </c>
    </row>
    <row r="208" spans="2:18" ht="18" x14ac:dyDescent="0.25">
      <c r="B208" s="73" t="str">
        <f ca="1">IF(PlanMegVeiklos[[#This Row],[Mėginių ėmimo vietos pavadinimas ]]="","",IF(ROW()=12,1,MAX(INDIRECT("B12:B"&amp;ROW()-1))+1))</f>
        <v/>
      </c>
      <c r="C208" s="90"/>
      <c r="D208" s="88"/>
      <c r="E208" s="87"/>
      <c r="F208" s="54"/>
      <c r="G208" s="54"/>
      <c r="H208" s="54"/>
      <c r="I208" s="54"/>
      <c r="J208" s="54"/>
      <c r="K208" s="54"/>
      <c r="L208" s="54"/>
      <c r="M208" s="54"/>
      <c r="N208" s="54"/>
      <c r="O208" s="54"/>
      <c r="P208" s="54"/>
      <c r="Q208" s="56"/>
      <c r="R208" s="71" t="str">
        <f>IF(PlanMegVeiklos[[#This Row],[Mėginių ėmimo vietos pavadinimas ]]&lt;&gt;"",SUM(PlanMegVeiklos[[#This Row],[1]:[12]]),"")</f>
        <v/>
      </c>
    </row>
    <row r="209" spans="2:18" ht="18" x14ac:dyDescent="0.25">
      <c r="B209" s="73" t="str">
        <f ca="1">IF(PlanMegVeiklos[[#This Row],[Mėginių ėmimo vietos pavadinimas ]]="","",IF(ROW()=12,1,MAX(INDIRECT("B12:B"&amp;ROW()-1))+1))</f>
        <v/>
      </c>
      <c r="C209" s="90"/>
      <c r="D209" s="88"/>
      <c r="E209" s="87"/>
      <c r="F209" s="54"/>
      <c r="G209" s="54"/>
      <c r="H209" s="54"/>
      <c r="I209" s="54"/>
      <c r="J209" s="54"/>
      <c r="K209" s="54"/>
      <c r="L209" s="54"/>
      <c r="M209" s="54"/>
      <c r="N209" s="54"/>
      <c r="O209" s="54"/>
      <c r="P209" s="54"/>
      <c r="Q209" s="56"/>
      <c r="R209" s="71" t="str">
        <f>IF(PlanMegVeiklos[[#This Row],[Mėginių ėmimo vietos pavadinimas ]]&lt;&gt;"",SUM(PlanMegVeiklos[[#This Row],[1]:[12]]),"")</f>
        <v/>
      </c>
    </row>
    <row r="210" spans="2:18" ht="18" x14ac:dyDescent="0.25">
      <c r="B210" s="73" t="str">
        <f ca="1">IF(PlanMegVeiklos[[#This Row],[Mėginių ėmimo vietos pavadinimas ]]="","",IF(ROW()=12,1,MAX(INDIRECT("B12:B"&amp;ROW()-1))+1))</f>
        <v/>
      </c>
      <c r="C210" s="90"/>
      <c r="D210" s="88"/>
      <c r="E210" s="87"/>
      <c r="F210" s="54"/>
      <c r="G210" s="54"/>
      <c r="H210" s="54"/>
      <c r="I210" s="54"/>
      <c r="J210" s="54"/>
      <c r="K210" s="54"/>
      <c r="L210" s="54"/>
      <c r="M210" s="54"/>
      <c r="N210" s="54"/>
      <c r="O210" s="54"/>
      <c r="P210" s="54"/>
      <c r="Q210" s="56"/>
      <c r="R210" s="71" t="str">
        <f>IF(PlanMegVeiklos[[#This Row],[Mėginių ėmimo vietos pavadinimas ]]&lt;&gt;"",SUM(PlanMegVeiklos[[#This Row],[1]:[12]]),"")</f>
        <v/>
      </c>
    </row>
    <row r="211" spans="2:18" ht="18" x14ac:dyDescent="0.25">
      <c r="B211" s="73" t="str">
        <f ca="1">IF(PlanMegVeiklos[[#This Row],[Mėginių ėmimo vietos pavadinimas ]]="","",IF(ROW()=12,1,MAX(INDIRECT("B12:B"&amp;ROW()-1))+1))</f>
        <v/>
      </c>
      <c r="C211" s="90"/>
      <c r="D211" s="88"/>
      <c r="E211" s="87"/>
      <c r="F211" s="54"/>
      <c r="G211" s="54"/>
      <c r="H211" s="54"/>
      <c r="I211" s="54"/>
      <c r="J211" s="54"/>
      <c r="K211" s="54"/>
      <c r="L211" s="54"/>
      <c r="M211" s="54"/>
      <c r="N211" s="54"/>
      <c r="O211" s="54"/>
      <c r="P211" s="54"/>
      <c r="Q211" s="56"/>
      <c r="R211" s="71" t="str">
        <f>IF(PlanMegVeiklos[[#This Row],[Mėginių ėmimo vietos pavadinimas ]]&lt;&gt;"",SUM(PlanMegVeiklos[[#This Row],[1]:[12]]),"")</f>
        <v/>
      </c>
    </row>
    <row r="212" spans="2:18" ht="18" x14ac:dyDescent="0.25">
      <c r="B212" s="73" t="str">
        <f ca="1">IF(PlanMegVeiklos[[#This Row],[Mėginių ėmimo vietos pavadinimas ]]="","",IF(ROW()=12,1,MAX(INDIRECT("B12:B"&amp;ROW()-1))+1))</f>
        <v/>
      </c>
      <c r="C212" s="90"/>
      <c r="D212" s="88"/>
      <c r="E212" s="87"/>
      <c r="F212" s="54"/>
      <c r="G212" s="54"/>
      <c r="H212" s="54"/>
      <c r="I212" s="54"/>
      <c r="J212" s="54"/>
      <c r="K212" s="54"/>
      <c r="L212" s="54"/>
      <c r="M212" s="54"/>
      <c r="N212" s="54"/>
      <c r="O212" s="54"/>
      <c r="P212" s="54"/>
      <c r="Q212" s="56"/>
      <c r="R212" s="71" t="str">
        <f>IF(PlanMegVeiklos[[#This Row],[Mėginių ėmimo vietos pavadinimas ]]&lt;&gt;"",SUM(PlanMegVeiklos[[#This Row],[1]:[12]]),"")</f>
        <v/>
      </c>
    </row>
    <row r="213" spans="2:18" ht="18" x14ac:dyDescent="0.25">
      <c r="B213" s="73" t="str">
        <f ca="1">IF(PlanMegVeiklos[[#This Row],[Mėginių ėmimo vietos pavadinimas ]]="","",IF(ROW()=12,1,MAX(INDIRECT("B12:B"&amp;ROW()-1))+1))</f>
        <v/>
      </c>
      <c r="C213" s="90"/>
      <c r="D213" s="88"/>
      <c r="E213" s="87"/>
      <c r="F213" s="54"/>
      <c r="G213" s="54"/>
      <c r="H213" s="54"/>
      <c r="I213" s="54"/>
      <c r="J213" s="54"/>
      <c r="K213" s="54"/>
      <c r="L213" s="54"/>
      <c r="M213" s="54"/>
      <c r="N213" s="54"/>
      <c r="O213" s="54"/>
      <c r="P213" s="54"/>
      <c r="Q213" s="56"/>
      <c r="R213" s="71" t="str">
        <f>IF(PlanMegVeiklos[[#This Row],[Mėginių ėmimo vietos pavadinimas ]]&lt;&gt;"",SUM(PlanMegVeiklos[[#This Row],[1]:[12]]),"")</f>
        <v/>
      </c>
    </row>
    <row r="214" spans="2:18" ht="18" x14ac:dyDescent="0.25">
      <c r="B214" s="73" t="str">
        <f ca="1">IF(PlanMegVeiklos[[#This Row],[Mėginių ėmimo vietos pavadinimas ]]="","",IF(ROW()=12,1,MAX(INDIRECT("B12:B"&amp;ROW()-1))+1))</f>
        <v/>
      </c>
      <c r="C214" s="90"/>
      <c r="D214" s="88"/>
      <c r="E214" s="87"/>
      <c r="F214" s="54"/>
      <c r="G214" s="54"/>
      <c r="H214" s="54"/>
      <c r="I214" s="54"/>
      <c r="J214" s="54"/>
      <c r="K214" s="54"/>
      <c r="L214" s="54"/>
      <c r="M214" s="54"/>
      <c r="N214" s="54"/>
      <c r="O214" s="54"/>
      <c r="P214" s="54"/>
      <c r="Q214" s="56"/>
      <c r="R214" s="71" t="str">
        <f>IF(PlanMegVeiklos[[#This Row],[Mėginių ėmimo vietos pavadinimas ]]&lt;&gt;"",SUM(PlanMegVeiklos[[#This Row],[1]:[12]]),"")</f>
        <v/>
      </c>
    </row>
    <row r="215" spans="2:18" ht="18" x14ac:dyDescent="0.25">
      <c r="B215" s="73" t="str">
        <f ca="1">IF(PlanMegVeiklos[[#This Row],[Mėginių ėmimo vietos pavadinimas ]]="","",IF(ROW()=12,1,MAX(INDIRECT("B12:B"&amp;ROW()-1))+1))</f>
        <v/>
      </c>
      <c r="C215" s="90"/>
      <c r="D215" s="88"/>
      <c r="E215" s="87"/>
      <c r="F215" s="54"/>
      <c r="G215" s="54"/>
      <c r="H215" s="54"/>
      <c r="I215" s="54"/>
      <c r="J215" s="54"/>
      <c r="K215" s="54"/>
      <c r="L215" s="54"/>
      <c r="M215" s="54"/>
      <c r="N215" s="54"/>
      <c r="O215" s="54"/>
      <c r="P215" s="54"/>
      <c r="Q215" s="56"/>
      <c r="R215" s="71" t="str">
        <f>IF(PlanMegVeiklos[[#This Row],[Mėginių ėmimo vietos pavadinimas ]]&lt;&gt;"",SUM(PlanMegVeiklos[[#This Row],[1]:[12]]),"")</f>
        <v/>
      </c>
    </row>
    <row r="216" spans="2:18" ht="18" x14ac:dyDescent="0.25">
      <c r="B216" s="73" t="str">
        <f ca="1">IF(PlanMegVeiklos[[#This Row],[Mėginių ėmimo vietos pavadinimas ]]="","",IF(ROW()=12,1,MAX(INDIRECT("B12:B"&amp;ROW()-1))+1))</f>
        <v/>
      </c>
      <c r="C216" s="90"/>
      <c r="D216" s="88"/>
      <c r="E216" s="87"/>
      <c r="F216" s="54"/>
      <c r="G216" s="54"/>
      <c r="H216" s="54"/>
      <c r="I216" s="54"/>
      <c r="J216" s="54"/>
      <c r="K216" s="54"/>
      <c r="L216" s="54"/>
      <c r="M216" s="54"/>
      <c r="N216" s="54"/>
      <c r="O216" s="54"/>
      <c r="P216" s="54"/>
      <c r="Q216" s="56"/>
      <c r="R216" s="71" t="str">
        <f>IF(PlanMegVeiklos[[#This Row],[Mėginių ėmimo vietos pavadinimas ]]&lt;&gt;"",SUM(PlanMegVeiklos[[#This Row],[1]:[12]]),"")</f>
        <v/>
      </c>
    </row>
    <row r="217" spans="2:18" ht="18" x14ac:dyDescent="0.25">
      <c r="B217" s="73" t="str">
        <f ca="1">IF(PlanMegVeiklos[[#This Row],[Mėginių ėmimo vietos pavadinimas ]]="","",IF(ROW()=12,1,MAX(INDIRECT("B12:B"&amp;ROW()-1))+1))</f>
        <v/>
      </c>
      <c r="C217" s="90"/>
      <c r="D217" s="88"/>
      <c r="E217" s="87"/>
      <c r="F217" s="54"/>
      <c r="G217" s="54"/>
      <c r="H217" s="54"/>
      <c r="I217" s="54"/>
      <c r="J217" s="54"/>
      <c r="K217" s="54"/>
      <c r="L217" s="54"/>
      <c r="M217" s="54"/>
      <c r="N217" s="54"/>
      <c r="O217" s="54"/>
      <c r="P217" s="54"/>
      <c r="Q217" s="56"/>
      <c r="R217" s="71" t="str">
        <f>IF(PlanMegVeiklos[[#This Row],[Mėginių ėmimo vietos pavadinimas ]]&lt;&gt;"",SUM(PlanMegVeiklos[[#This Row],[1]:[12]]),"")</f>
        <v/>
      </c>
    </row>
    <row r="218" spans="2:18" ht="18" x14ac:dyDescent="0.25">
      <c r="B218" s="73" t="str">
        <f ca="1">IF(PlanMegVeiklos[[#This Row],[Mėginių ėmimo vietos pavadinimas ]]="","",IF(ROW()=12,1,MAX(INDIRECT("B12:B"&amp;ROW()-1))+1))</f>
        <v/>
      </c>
      <c r="C218" s="90"/>
      <c r="D218" s="88"/>
      <c r="E218" s="87"/>
      <c r="F218" s="54"/>
      <c r="G218" s="54"/>
      <c r="H218" s="54"/>
      <c r="I218" s="54"/>
      <c r="J218" s="54"/>
      <c r="K218" s="54"/>
      <c r="L218" s="54"/>
      <c r="M218" s="54"/>
      <c r="N218" s="54"/>
      <c r="O218" s="54"/>
      <c r="P218" s="54"/>
      <c r="Q218" s="56"/>
      <c r="R218" s="71" t="str">
        <f>IF(PlanMegVeiklos[[#This Row],[Mėginių ėmimo vietos pavadinimas ]]&lt;&gt;"",SUM(PlanMegVeiklos[[#This Row],[1]:[12]]),"")</f>
        <v/>
      </c>
    </row>
    <row r="219" spans="2:18" ht="18" x14ac:dyDescent="0.25">
      <c r="B219" s="73" t="str">
        <f ca="1">IF(PlanMegVeiklos[[#This Row],[Mėginių ėmimo vietos pavadinimas ]]="","",IF(ROW()=12,1,MAX(INDIRECT("B12:B"&amp;ROW()-1))+1))</f>
        <v/>
      </c>
      <c r="C219" s="90"/>
      <c r="D219" s="88"/>
      <c r="E219" s="87"/>
      <c r="F219" s="54"/>
      <c r="G219" s="54"/>
      <c r="H219" s="54"/>
      <c r="I219" s="54"/>
      <c r="J219" s="54"/>
      <c r="K219" s="54"/>
      <c r="L219" s="54"/>
      <c r="M219" s="54"/>
      <c r="N219" s="54"/>
      <c r="O219" s="54"/>
      <c r="P219" s="54"/>
      <c r="Q219" s="56"/>
      <c r="R219" s="71" t="str">
        <f>IF(PlanMegVeiklos[[#This Row],[Mėginių ėmimo vietos pavadinimas ]]&lt;&gt;"",SUM(PlanMegVeiklos[[#This Row],[1]:[12]]),"")</f>
        <v/>
      </c>
    </row>
    <row r="220" spans="2:18" ht="18" x14ac:dyDescent="0.25">
      <c r="B220" s="73" t="str">
        <f ca="1">IF(PlanMegVeiklos[[#This Row],[Mėginių ėmimo vietos pavadinimas ]]="","",IF(ROW()=12,1,MAX(INDIRECT("B12:B"&amp;ROW()-1))+1))</f>
        <v/>
      </c>
      <c r="C220" s="90"/>
      <c r="D220" s="88"/>
      <c r="E220" s="87"/>
      <c r="F220" s="54"/>
      <c r="G220" s="54"/>
      <c r="H220" s="54"/>
      <c r="I220" s="54"/>
      <c r="J220" s="54"/>
      <c r="K220" s="54"/>
      <c r="L220" s="54"/>
      <c r="M220" s="54"/>
      <c r="N220" s="54"/>
      <c r="O220" s="54"/>
      <c r="P220" s="54"/>
      <c r="Q220" s="56"/>
      <c r="R220" s="71" t="str">
        <f>IF(PlanMegVeiklos[[#This Row],[Mėginių ėmimo vietos pavadinimas ]]&lt;&gt;"",SUM(PlanMegVeiklos[[#This Row],[1]:[12]]),"")</f>
        <v/>
      </c>
    </row>
    <row r="221" spans="2:18" ht="18" x14ac:dyDescent="0.25">
      <c r="B221" s="73" t="str">
        <f ca="1">IF(PlanMegVeiklos[[#This Row],[Mėginių ėmimo vietos pavadinimas ]]="","",IF(ROW()=12,1,MAX(INDIRECT("B12:B"&amp;ROW()-1))+1))</f>
        <v/>
      </c>
      <c r="C221" s="90"/>
      <c r="D221" s="88"/>
      <c r="E221" s="87"/>
      <c r="F221" s="54"/>
      <c r="G221" s="54"/>
      <c r="H221" s="54"/>
      <c r="I221" s="54"/>
      <c r="J221" s="54"/>
      <c r="K221" s="54"/>
      <c r="L221" s="54"/>
      <c r="M221" s="54"/>
      <c r="N221" s="54"/>
      <c r="O221" s="54"/>
      <c r="P221" s="54"/>
      <c r="Q221" s="56"/>
      <c r="R221" s="71" t="str">
        <f>IF(PlanMegVeiklos[[#This Row],[Mėginių ėmimo vietos pavadinimas ]]&lt;&gt;"",SUM(PlanMegVeiklos[[#This Row],[1]:[12]]),"")</f>
        <v/>
      </c>
    </row>
    <row r="222" spans="2:18" ht="18" x14ac:dyDescent="0.25">
      <c r="B222" s="73" t="str">
        <f ca="1">IF(PlanMegVeiklos[[#This Row],[Mėginių ėmimo vietos pavadinimas ]]="","",IF(ROW()=12,1,MAX(INDIRECT("B12:B"&amp;ROW()-1))+1))</f>
        <v/>
      </c>
      <c r="C222" s="90"/>
      <c r="D222" s="88"/>
      <c r="E222" s="87"/>
      <c r="F222" s="54"/>
      <c r="G222" s="54"/>
      <c r="H222" s="54"/>
      <c r="I222" s="54"/>
      <c r="J222" s="54"/>
      <c r="K222" s="54"/>
      <c r="L222" s="54"/>
      <c r="M222" s="54"/>
      <c r="N222" s="54"/>
      <c r="O222" s="54"/>
      <c r="P222" s="54"/>
      <c r="Q222" s="56"/>
      <c r="R222" s="71" t="str">
        <f>IF(PlanMegVeiklos[[#This Row],[Mėginių ėmimo vietos pavadinimas ]]&lt;&gt;"",SUM(PlanMegVeiklos[[#This Row],[1]:[12]]),"")</f>
        <v/>
      </c>
    </row>
    <row r="223" spans="2:18" ht="18" x14ac:dyDescent="0.25">
      <c r="B223" s="73" t="str">
        <f ca="1">IF(PlanMegVeiklos[[#This Row],[Mėginių ėmimo vietos pavadinimas ]]="","",IF(ROW()=12,1,MAX(INDIRECT("B12:B"&amp;ROW()-1))+1))</f>
        <v/>
      </c>
      <c r="C223" s="90"/>
      <c r="D223" s="88"/>
      <c r="E223" s="87"/>
      <c r="F223" s="54"/>
      <c r="G223" s="54"/>
      <c r="H223" s="54"/>
      <c r="I223" s="54"/>
      <c r="J223" s="54"/>
      <c r="K223" s="54"/>
      <c r="L223" s="54"/>
      <c r="M223" s="54"/>
      <c r="N223" s="54"/>
      <c r="O223" s="54"/>
      <c r="P223" s="54"/>
      <c r="Q223" s="56"/>
      <c r="R223" s="71" t="str">
        <f>IF(PlanMegVeiklos[[#This Row],[Mėginių ėmimo vietos pavadinimas ]]&lt;&gt;"",SUM(PlanMegVeiklos[[#This Row],[1]:[12]]),"")</f>
        <v/>
      </c>
    </row>
    <row r="224" spans="2:18" ht="18" x14ac:dyDescent="0.25">
      <c r="B224" s="73" t="str">
        <f ca="1">IF(PlanMegVeiklos[[#This Row],[Mėginių ėmimo vietos pavadinimas ]]="","",IF(ROW()=12,1,MAX(INDIRECT("B12:B"&amp;ROW()-1))+1))</f>
        <v/>
      </c>
      <c r="C224" s="90"/>
      <c r="D224" s="88"/>
      <c r="E224" s="87"/>
      <c r="F224" s="54"/>
      <c r="G224" s="54"/>
      <c r="H224" s="54"/>
      <c r="I224" s="54"/>
      <c r="J224" s="54"/>
      <c r="K224" s="54"/>
      <c r="L224" s="54"/>
      <c r="M224" s="54"/>
      <c r="N224" s="54"/>
      <c r="O224" s="54"/>
      <c r="P224" s="54"/>
      <c r="Q224" s="56"/>
      <c r="R224" s="71" t="str">
        <f>IF(PlanMegVeiklos[[#This Row],[Mėginių ėmimo vietos pavadinimas ]]&lt;&gt;"",SUM(PlanMegVeiklos[[#This Row],[1]:[12]]),"")</f>
        <v/>
      </c>
    </row>
    <row r="225" spans="2:18" ht="18" x14ac:dyDescent="0.25">
      <c r="B225" s="73" t="str">
        <f ca="1">IF(PlanMegVeiklos[[#This Row],[Mėginių ėmimo vietos pavadinimas ]]="","",IF(ROW()=12,1,MAX(INDIRECT("B12:B"&amp;ROW()-1))+1))</f>
        <v/>
      </c>
      <c r="C225" s="90"/>
      <c r="D225" s="88"/>
      <c r="E225" s="87"/>
      <c r="F225" s="54"/>
      <c r="G225" s="54"/>
      <c r="H225" s="54"/>
      <c r="I225" s="54"/>
      <c r="J225" s="54"/>
      <c r="K225" s="54"/>
      <c r="L225" s="54"/>
      <c r="M225" s="54"/>
      <c r="N225" s="54"/>
      <c r="O225" s="54"/>
      <c r="P225" s="54"/>
      <c r="Q225" s="56"/>
      <c r="R225" s="71" t="str">
        <f>IF(PlanMegVeiklos[[#This Row],[Mėginių ėmimo vietos pavadinimas ]]&lt;&gt;"",SUM(PlanMegVeiklos[[#This Row],[1]:[12]]),"")</f>
        <v/>
      </c>
    </row>
    <row r="226" spans="2:18" ht="18" x14ac:dyDescent="0.25">
      <c r="B226" s="73" t="str">
        <f ca="1">IF(PlanMegVeiklos[[#This Row],[Mėginių ėmimo vietos pavadinimas ]]="","",IF(ROW()=12,1,MAX(INDIRECT("B12:B"&amp;ROW()-1))+1))</f>
        <v/>
      </c>
      <c r="C226" s="90"/>
      <c r="D226" s="88"/>
      <c r="E226" s="87"/>
      <c r="F226" s="54"/>
      <c r="G226" s="54"/>
      <c r="H226" s="54"/>
      <c r="I226" s="54"/>
      <c r="J226" s="54"/>
      <c r="K226" s="54"/>
      <c r="L226" s="54"/>
      <c r="M226" s="54"/>
      <c r="N226" s="54"/>
      <c r="O226" s="54"/>
      <c r="P226" s="54"/>
      <c r="Q226" s="56"/>
      <c r="R226" s="71" t="str">
        <f>IF(PlanMegVeiklos[[#This Row],[Mėginių ėmimo vietos pavadinimas ]]&lt;&gt;"",SUM(PlanMegVeiklos[[#This Row],[1]:[12]]),"")</f>
        <v/>
      </c>
    </row>
    <row r="227" spans="2:18" ht="18" x14ac:dyDescent="0.25">
      <c r="B227" s="73" t="str">
        <f ca="1">IF(PlanMegVeiklos[[#This Row],[Mėginių ėmimo vietos pavadinimas ]]="","",IF(ROW()=12,1,MAX(INDIRECT("B12:B"&amp;ROW()-1))+1))</f>
        <v/>
      </c>
      <c r="C227" s="90"/>
      <c r="D227" s="88"/>
      <c r="E227" s="87"/>
      <c r="F227" s="54"/>
      <c r="G227" s="54"/>
      <c r="H227" s="54"/>
      <c r="I227" s="54"/>
      <c r="J227" s="54"/>
      <c r="K227" s="54"/>
      <c r="L227" s="54"/>
      <c r="M227" s="54"/>
      <c r="N227" s="54"/>
      <c r="O227" s="54"/>
      <c r="P227" s="54"/>
      <c r="Q227" s="56"/>
      <c r="R227" s="71" t="str">
        <f>IF(PlanMegVeiklos[[#This Row],[Mėginių ėmimo vietos pavadinimas ]]&lt;&gt;"",SUM(PlanMegVeiklos[[#This Row],[1]:[12]]),"")</f>
        <v/>
      </c>
    </row>
    <row r="228" spans="2:18" ht="18" x14ac:dyDescent="0.25">
      <c r="B228" s="73" t="str">
        <f ca="1">IF(PlanMegVeiklos[[#This Row],[Mėginių ėmimo vietos pavadinimas ]]="","",IF(ROW()=12,1,MAX(INDIRECT("B12:B"&amp;ROW()-1))+1))</f>
        <v/>
      </c>
      <c r="C228" s="90"/>
      <c r="D228" s="88"/>
      <c r="E228" s="87"/>
      <c r="F228" s="54"/>
      <c r="G228" s="54"/>
      <c r="H228" s="54"/>
      <c r="I228" s="54"/>
      <c r="J228" s="54"/>
      <c r="K228" s="54"/>
      <c r="L228" s="54"/>
      <c r="M228" s="54"/>
      <c r="N228" s="54"/>
      <c r="O228" s="54"/>
      <c r="P228" s="54"/>
      <c r="Q228" s="56"/>
      <c r="R228" s="71" t="str">
        <f>IF(PlanMegVeiklos[[#This Row],[Mėginių ėmimo vietos pavadinimas ]]&lt;&gt;"",SUM(PlanMegVeiklos[[#This Row],[1]:[12]]),"")</f>
        <v/>
      </c>
    </row>
    <row r="229" spans="2:18" ht="18" x14ac:dyDescent="0.25">
      <c r="B229" s="73" t="str">
        <f ca="1">IF(PlanMegVeiklos[[#This Row],[Mėginių ėmimo vietos pavadinimas ]]="","",IF(ROW()=12,1,MAX(INDIRECT("B12:B"&amp;ROW()-1))+1))</f>
        <v/>
      </c>
      <c r="C229" s="90"/>
      <c r="D229" s="88"/>
      <c r="E229" s="87"/>
      <c r="F229" s="54"/>
      <c r="G229" s="54"/>
      <c r="H229" s="54"/>
      <c r="I229" s="54"/>
      <c r="J229" s="54"/>
      <c r="K229" s="54"/>
      <c r="L229" s="54"/>
      <c r="M229" s="54"/>
      <c r="N229" s="54"/>
      <c r="O229" s="54"/>
      <c r="P229" s="54"/>
      <c r="Q229" s="56"/>
      <c r="R229" s="71" t="str">
        <f>IF(PlanMegVeiklos[[#This Row],[Mėginių ėmimo vietos pavadinimas ]]&lt;&gt;"",SUM(PlanMegVeiklos[[#This Row],[1]:[12]]),"")</f>
        <v/>
      </c>
    </row>
    <row r="230" spans="2:18" ht="18" x14ac:dyDescent="0.25">
      <c r="B230" s="73" t="str">
        <f ca="1">IF(PlanMegVeiklos[[#This Row],[Mėginių ėmimo vietos pavadinimas ]]="","",IF(ROW()=12,1,MAX(INDIRECT("B12:B"&amp;ROW()-1))+1))</f>
        <v/>
      </c>
      <c r="C230" s="90"/>
      <c r="D230" s="88"/>
      <c r="E230" s="87"/>
      <c r="F230" s="54"/>
      <c r="G230" s="54"/>
      <c r="H230" s="54"/>
      <c r="I230" s="54"/>
      <c r="J230" s="54"/>
      <c r="K230" s="54"/>
      <c r="L230" s="54"/>
      <c r="M230" s="54"/>
      <c r="N230" s="54"/>
      <c r="O230" s="54"/>
      <c r="P230" s="54"/>
      <c r="Q230" s="56"/>
      <c r="R230" s="71" t="str">
        <f>IF(PlanMegVeiklos[[#This Row],[Mėginių ėmimo vietos pavadinimas ]]&lt;&gt;"",SUM(PlanMegVeiklos[[#This Row],[1]:[12]]),"")</f>
        <v/>
      </c>
    </row>
    <row r="231" spans="2:18" ht="18" x14ac:dyDescent="0.25">
      <c r="B231" s="73" t="str">
        <f ca="1">IF(PlanMegVeiklos[[#This Row],[Mėginių ėmimo vietos pavadinimas ]]="","",IF(ROW()=12,1,MAX(INDIRECT("B12:B"&amp;ROW()-1))+1))</f>
        <v/>
      </c>
      <c r="C231" s="90"/>
      <c r="D231" s="88"/>
      <c r="E231" s="87"/>
      <c r="F231" s="54"/>
      <c r="G231" s="54"/>
      <c r="H231" s="54"/>
      <c r="I231" s="54"/>
      <c r="J231" s="54"/>
      <c r="K231" s="54"/>
      <c r="L231" s="54"/>
      <c r="M231" s="54"/>
      <c r="N231" s="54"/>
      <c r="O231" s="54"/>
      <c r="P231" s="54"/>
      <c r="Q231" s="56"/>
      <c r="R231" s="71" t="str">
        <f>IF(PlanMegVeiklos[[#This Row],[Mėginių ėmimo vietos pavadinimas ]]&lt;&gt;"",SUM(PlanMegVeiklos[[#This Row],[1]:[12]]),"")</f>
        <v/>
      </c>
    </row>
    <row r="232" spans="2:18" ht="18" x14ac:dyDescent="0.25">
      <c r="B232" s="73" t="str">
        <f ca="1">IF(PlanMegVeiklos[[#This Row],[Mėginių ėmimo vietos pavadinimas ]]="","",IF(ROW()=12,1,MAX(INDIRECT("B12:B"&amp;ROW()-1))+1))</f>
        <v/>
      </c>
      <c r="C232" s="90"/>
      <c r="D232" s="88"/>
      <c r="E232" s="87"/>
      <c r="F232" s="54"/>
      <c r="G232" s="54"/>
      <c r="H232" s="54"/>
      <c r="I232" s="54"/>
      <c r="J232" s="54"/>
      <c r="K232" s="54"/>
      <c r="L232" s="54"/>
      <c r="M232" s="54"/>
      <c r="N232" s="54"/>
      <c r="O232" s="54"/>
      <c r="P232" s="54"/>
      <c r="Q232" s="56"/>
      <c r="R232" s="71" t="str">
        <f>IF(PlanMegVeiklos[[#This Row],[Mėginių ėmimo vietos pavadinimas ]]&lt;&gt;"",SUM(PlanMegVeiklos[[#This Row],[1]:[12]]),"")</f>
        <v/>
      </c>
    </row>
    <row r="233" spans="2:18" ht="18" x14ac:dyDescent="0.25">
      <c r="B233" s="73" t="str">
        <f ca="1">IF(PlanMegVeiklos[[#This Row],[Mėginių ėmimo vietos pavadinimas ]]="","",IF(ROW()=12,1,MAX(INDIRECT("B12:B"&amp;ROW()-1))+1))</f>
        <v/>
      </c>
      <c r="C233" s="90"/>
      <c r="D233" s="88"/>
      <c r="E233" s="87"/>
      <c r="F233" s="54"/>
      <c r="G233" s="54"/>
      <c r="H233" s="54"/>
      <c r="I233" s="54"/>
      <c r="J233" s="54"/>
      <c r="K233" s="54"/>
      <c r="L233" s="54"/>
      <c r="M233" s="54"/>
      <c r="N233" s="54"/>
      <c r="O233" s="54"/>
      <c r="P233" s="54"/>
      <c r="Q233" s="56"/>
      <c r="R233" s="71" t="str">
        <f>IF(PlanMegVeiklos[[#This Row],[Mėginių ėmimo vietos pavadinimas ]]&lt;&gt;"",SUM(PlanMegVeiklos[[#This Row],[1]:[12]]),"")</f>
        <v/>
      </c>
    </row>
    <row r="234" spans="2:18" ht="18" x14ac:dyDescent="0.25">
      <c r="B234" s="73" t="str">
        <f ca="1">IF(PlanMegVeiklos[[#This Row],[Mėginių ėmimo vietos pavadinimas ]]="","",IF(ROW()=12,1,MAX(INDIRECT("B12:B"&amp;ROW()-1))+1))</f>
        <v/>
      </c>
      <c r="C234" s="90"/>
      <c r="D234" s="88"/>
      <c r="E234" s="87"/>
      <c r="F234" s="54"/>
      <c r="G234" s="54"/>
      <c r="H234" s="54"/>
      <c r="I234" s="54"/>
      <c r="J234" s="54"/>
      <c r="K234" s="54"/>
      <c r="L234" s="54"/>
      <c r="M234" s="54"/>
      <c r="N234" s="54"/>
      <c r="O234" s="54"/>
      <c r="P234" s="54"/>
      <c r="Q234" s="56"/>
      <c r="R234" s="71" t="str">
        <f>IF(PlanMegVeiklos[[#This Row],[Mėginių ėmimo vietos pavadinimas ]]&lt;&gt;"",SUM(PlanMegVeiklos[[#This Row],[1]:[12]]),"")</f>
        <v/>
      </c>
    </row>
    <row r="235" spans="2:18" ht="18" x14ac:dyDescent="0.25">
      <c r="B235" s="73" t="str">
        <f ca="1">IF(PlanMegVeiklos[[#This Row],[Mėginių ėmimo vietos pavadinimas ]]="","",IF(ROW()=12,1,MAX(INDIRECT("B12:B"&amp;ROW()-1))+1))</f>
        <v/>
      </c>
      <c r="C235" s="90"/>
      <c r="D235" s="88"/>
      <c r="E235" s="87"/>
      <c r="F235" s="54"/>
      <c r="G235" s="54"/>
      <c r="H235" s="54"/>
      <c r="I235" s="54"/>
      <c r="J235" s="54"/>
      <c r="K235" s="54"/>
      <c r="L235" s="54"/>
      <c r="M235" s="54"/>
      <c r="N235" s="54"/>
      <c r="O235" s="54"/>
      <c r="P235" s="54"/>
      <c r="Q235" s="56"/>
      <c r="R235" s="71" t="str">
        <f>IF(PlanMegVeiklos[[#This Row],[Mėginių ėmimo vietos pavadinimas ]]&lt;&gt;"",SUM(PlanMegVeiklos[[#This Row],[1]:[12]]),"")</f>
        <v/>
      </c>
    </row>
    <row r="236" spans="2:18" ht="18" x14ac:dyDescent="0.25">
      <c r="B236" s="73" t="str">
        <f ca="1">IF(PlanMegVeiklos[[#This Row],[Mėginių ėmimo vietos pavadinimas ]]="","",IF(ROW()=12,1,MAX(INDIRECT("B12:B"&amp;ROW()-1))+1))</f>
        <v/>
      </c>
      <c r="C236" s="90"/>
      <c r="D236" s="88"/>
      <c r="E236" s="87"/>
      <c r="F236" s="54"/>
      <c r="G236" s="54"/>
      <c r="H236" s="54"/>
      <c r="I236" s="54"/>
      <c r="J236" s="54"/>
      <c r="K236" s="54"/>
      <c r="L236" s="54"/>
      <c r="M236" s="54"/>
      <c r="N236" s="54"/>
      <c r="O236" s="54"/>
      <c r="P236" s="54"/>
      <c r="Q236" s="56"/>
      <c r="R236" s="71" t="str">
        <f>IF(PlanMegVeiklos[[#This Row],[Mėginių ėmimo vietos pavadinimas ]]&lt;&gt;"",SUM(PlanMegVeiklos[[#This Row],[1]:[12]]),"")</f>
        <v/>
      </c>
    </row>
    <row r="237" spans="2:18" ht="18" x14ac:dyDescent="0.25">
      <c r="B237" s="73" t="str">
        <f ca="1">IF(PlanMegVeiklos[[#This Row],[Mėginių ėmimo vietos pavadinimas ]]="","",IF(ROW()=12,1,MAX(INDIRECT("B12:B"&amp;ROW()-1))+1))</f>
        <v/>
      </c>
      <c r="C237" s="90"/>
      <c r="D237" s="88"/>
      <c r="E237" s="87"/>
      <c r="F237" s="54"/>
      <c r="G237" s="54"/>
      <c r="H237" s="54"/>
      <c r="I237" s="54"/>
      <c r="J237" s="54"/>
      <c r="K237" s="54"/>
      <c r="L237" s="54"/>
      <c r="M237" s="54"/>
      <c r="N237" s="54"/>
      <c r="O237" s="54"/>
      <c r="P237" s="54"/>
      <c r="Q237" s="56"/>
      <c r="R237" s="71" t="str">
        <f>IF(PlanMegVeiklos[[#This Row],[Mėginių ėmimo vietos pavadinimas ]]&lt;&gt;"",SUM(PlanMegVeiklos[[#This Row],[1]:[12]]),"")</f>
        <v/>
      </c>
    </row>
    <row r="238" spans="2:18" ht="18" x14ac:dyDescent="0.25">
      <c r="B238" s="73" t="str">
        <f ca="1">IF(PlanMegVeiklos[[#This Row],[Mėginių ėmimo vietos pavadinimas ]]="","",IF(ROW()=12,1,MAX(INDIRECT("B12:B"&amp;ROW()-1))+1))</f>
        <v/>
      </c>
      <c r="C238" s="90"/>
      <c r="D238" s="88"/>
      <c r="E238" s="87"/>
      <c r="F238" s="54"/>
      <c r="G238" s="54"/>
      <c r="H238" s="54"/>
      <c r="I238" s="54"/>
      <c r="J238" s="54"/>
      <c r="K238" s="54"/>
      <c r="L238" s="54"/>
      <c r="M238" s="54"/>
      <c r="N238" s="54"/>
      <c r="O238" s="54"/>
      <c r="P238" s="54"/>
      <c r="Q238" s="56"/>
      <c r="R238" s="71" t="str">
        <f>IF(PlanMegVeiklos[[#This Row],[Mėginių ėmimo vietos pavadinimas ]]&lt;&gt;"",SUM(PlanMegVeiklos[[#This Row],[1]:[12]]),"")</f>
        <v/>
      </c>
    </row>
    <row r="239" spans="2:18" ht="18" x14ac:dyDescent="0.25">
      <c r="B239" s="73" t="str">
        <f ca="1">IF(PlanMegVeiklos[[#This Row],[Mėginių ėmimo vietos pavadinimas ]]="","",IF(ROW()=12,1,MAX(INDIRECT("B12:B"&amp;ROW()-1))+1))</f>
        <v/>
      </c>
      <c r="C239" s="90"/>
      <c r="D239" s="88"/>
      <c r="E239" s="87"/>
      <c r="F239" s="54"/>
      <c r="G239" s="54"/>
      <c r="H239" s="54"/>
      <c r="I239" s="54"/>
      <c r="J239" s="54"/>
      <c r="K239" s="54"/>
      <c r="L239" s="54"/>
      <c r="M239" s="54"/>
      <c r="N239" s="54"/>
      <c r="O239" s="54"/>
      <c r="P239" s="54"/>
      <c r="Q239" s="56"/>
      <c r="R239" s="71" t="str">
        <f>IF(PlanMegVeiklos[[#This Row],[Mėginių ėmimo vietos pavadinimas ]]&lt;&gt;"",SUM(PlanMegVeiklos[[#This Row],[1]:[12]]),"")</f>
        <v/>
      </c>
    </row>
    <row r="240" spans="2:18" ht="18" x14ac:dyDescent="0.25">
      <c r="B240" s="73" t="str">
        <f ca="1">IF(PlanMegVeiklos[[#This Row],[Mėginių ėmimo vietos pavadinimas ]]="","",IF(ROW()=12,1,MAX(INDIRECT("B12:B"&amp;ROW()-1))+1))</f>
        <v/>
      </c>
      <c r="C240" s="90"/>
      <c r="D240" s="88"/>
      <c r="E240" s="87"/>
      <c r="F240" s="54"/>
      <c r="G240" s="54"/>
      <c r="H240" s="54"/>
      <c r="I240" s="54"/>
      <c r="J240" s="54"/>
      <c r="K240" s="54"/>
      <c r="L240" s="54"/>
      <c r="M240" s="54"/>
      <c r="N240" s="54"/>
      <c r="O240" s="54"/>
      <c r="P240" s="54"/>
      <c r="Q240" s="56"/>
      <c r="R240" s="71" t="str">
        <f>IF(PlanMegVeiklos[[#This Row],[Mėginių ėmimo vietos pavadinimas ]]&lt;&gt;"",SUM(PlanMegVeiklos[[#This Row],[1]:[12]]),"")</f>
        <v/>
      </c>
    </row>
    <row r="241" spans="2:18" ht="18" x14ac:dyDescent="0.25">
      <c r="B241" s="73" t="str">
        <f ca="1">IF(PlanMegVeiklos[[#This Row],[Mėginių ėmimo vietos pavadinimas ]]="","",IF(ROW()=12,1,MAX(INDIRECT("B12:B"&amp;ROW()-1))+1))</f>
        <v/>
      </c>
      <c r="C241" s="90"/>
      <c r="D241" s="88"/>
      <c r="E241" s="87"/>
      <c r="F241" s="54"/>
      <c r="G241" s="54"/>
      <c r="H241" s="54"/>
      <c r="I241" s="54"/>
      <c r="J241" s="54"/>
      <c r="K241" s="54"/>
      <c r="L241" s="54"/>
      <c r="M241" s="54"/>
      <c r="N241" s="54"/>
      <c r="O241" s="54"/>
      <c r="P241" s="54"/>
      <c r="Q241" s="56"/>
      <c r="R241" s="71" t="str">
        <f>IF(PlanMegVeiklos[[#This Row],[Mėginių ėmimo vietos pavadinimas ]]&lt;&gt;"",SUM(PlanMegVeiklos[[#This Row],[1]:[12]]),"")</f>
        <v/>
      </c>
    </row>
    <row r="242" spans="2:18" ht="18" x14ac:dyDescent="0.25">
      <c r="B242" s="73" t="str">
        <f ca="1">IF(PlanMegVeiklos[[#This Row],[Mėginių ėmimo vietos pavadinimas ]]="","",IF(ROW()=12,1,MAX(INDIRECT("B12:B"&amp;ROW()-1))+1))</f>
        <v/>
      </c>
      <c r="C242" s="90"/>
      <c r="D242" s="88"/>
      <c r="E242" s="87"/>
      <c r="F242" s="54"/>
      <c r="G242" s="54"/>
      <c r="H242" s="54"/>
      <c r="I242" s="54"/>
      <c r="J242" s="54"/>
      <c r="K242" s="54"/>
      <c r="L242" s="54"/>
      <c r="M242" s="54"/>
      <c r="N242" s="54"/>
      <c r="O242" s="54"/>
      <c r="P242" s="54"/>
      <c r="Q242" s="56"/>
      <c r="R242" s="71" t="str">
        <f>IF(PlanMegVeiklos[[#This Row],[Mėginių ėmimo vietos pavadinimas ]]&lt;&gt;"",SUM(PlanMegVeiklos[[#This Row],[1]:[12]]),"")</f>
        <v/>
      </c>
    </row>
    <row r="243" spans="2:18" ht="18" x14ac:dyDescent="0.25">
      <c r="B243" s="73" t="str">
        <f ca="1">IF(PlanMegVeiklos[[#This Row],[Mėginių ėmimo vietos pavadinimas ]]="","",IF(ROW()=12,1,MAX(INDIRECT("B12:B"&amp;ROW()-1))+1))</f>
        <v/>
      </c>
      <c r="C243" s="90"/>
      <c r="D243" s="88"/>
      <c r="E243" s="87"/>
      <c r="F243" s="54"/>
      <c r="G243" s="54"/>
      <c r="H243" s="54"/>
      <c r="I243" s="54"/>
      <c r="J243" s="54"/>
      <c r="K243" s="54"/>
      <c r="L243" s="54"/>
      <c r="M243" s="54"/>
      <c r="N243" s="54"/>
      <c r="O243" s="54"/>
      <c r="P243" s="54"/>
      <c r="Q243" s="56"/>
      <c r="R243" s="71" t="str">
        <f>IF(PlanMegVeiklos[[#This Row],[Mėginių ėmimo vietos pavadinimas ]]&lt;&gt;"",SUM(PlanMegVeiklos[[#This Row],[1]:[12]]),"")</f>
        <v/>
      </c>
    </row>
    <row r="244" spans="2:18" ht="18" x14ac:dyDescent="0.25">
      <c r="B244" s="73" t="str">
        <f ca="1">IF(PlanMegVeiklos[[#This Row],[Mėginių ėmimo vietos pavadinimas ]]="","",IF(ROW()=12,1,MAX(INDIRECT("B12:B"&amp;ROW()-1))+1))</f>
        <v/>
      </c>
      <c r="C244" s="90"/>
      <c r="D244" s="88"/>
      <c r="E244" s="87"/>
      <c r="F244" s="54"/>
      <c r="G244" s="54"/>
      <c r="H244" s="54"/>
      <c r="I244" s="54"/>
      <c r="J244" s="54"/>
      <c r="K244" s="54"/>
      <c r="L244" s="54"/>
      <c r="M244" s="54"/>
      <c r="N244" s="54"/>
      <c r="O244" s="54"/>
      <c r="P244" s="54"/>
      <c r="Q244" s="56"/>
      <c r="R244" s="71" t="str">
        <f>IF(PlanMegVeiklos[[#This Row],[Mėginių ėmimo vietos pavadinimas ]]&lt;&gt;"",SUM(PlanMegVeiklos[[#This Row],[1]:[12]]),"")</f>
        <v/>
      </c>
    </row>
    <row r="245" spans="2:18" ht="18" x14ac:dyDescent="0.25">
      <c r="B245" s="73" t="str">
        <f ca="1">IF(PlanMegVeiklos[[#This Row],[Mėginių ėmimo vietos pavadinimas ]]="","",IF(ROW()=12,1,MAX(INDIRECT("B12:B"&amp;ROW()-1))+1))</f>
        <v/>
      </c>
      <c r="C245" s="90"/>
      <c r="D245" s="88"/>
      <c r="E245" s="87"/>
      <c r="F245" s="54"/>
      <c r="G245" s="54"/>
      <c r="H245" s="54"/>
      <c r="I245" s="54"/>
      <c r="J245" s="54"/>
      <c r="K245" s="54"/>
      <c r="L245" s="54"/>
      <c r="M245" s="54"/>
      <c r="N245" s="54"/>
      <c r="O245" s="54"/>
      <c r="P245" s="54"/>
      <c r="Q245" s="56"/>
      <c r="R245" s="71" t="str">
        <f>IF(PlanMegVeiklos[[#This Row],[Mėginių ėmimo vietos pavadinimas ]]&lt;&gt;"",SUM(PlanMegVeiklos[[#This Row],[1]:[12]]),"")</f>
        <v/>
      </c>
    </row>
    <row r="246" spans="2:18" ht="18" x14ac:dyDescent="0.25">
      <c r="B246" s="73" t="str">
        <f ca="1">IF(PlanMegVeiklos[[#This Row],[Mėginių ėmimo vietos pavadinimas ]]="","",IF(ROW()=12,1,MAX(INDIRECT("B12:B"&amp;ROW()-1))+1))</f>
        <v/>
      </c>
      <c r="C246" s="90"/>
      <c r="D246" s="88"/>
      <c r="E246" s="87"/>
      <c r="F246" s="54"/>
      <c r="G246" s="54"/>
      <c r="H246" s="54"/>
      <c r="I246" s="54"/>
      <c r="J246" s="54"/>
      <c r="K246" s="54"/>
      <c r="L246" s="54"/>
      <c r="M246" s="54"/>
      <c r="N246" s="54"/>
      <c r="O246" s="54"/>
      <c r="P246" s="54"/>
      <c r="Q246" s="56"/>
      <c r="R246" s="71" t="str">
        <f>IF(PlanMegVeiklos[[#This Row],[Mėginių ėmimo vietos pavadinimas ]]&lt;&gt;"",SUM(PlanMegVeiklos[[#This Row],[1]:[12]]),"")</f>
        <v/>
      </c>
    </row>
    <row r="247" spans="2:18" ht="18" x14ac:dyDescent="0.25">
      <c r="B247" s="73" t="str">
        <f ca="1">IF(PlanMegVeiklos[[#This Row],[Mėginių ėmimo vietos pavadinimas ]]="","",IF(ROW()=12,1,MAX(INDIRECT("B12:B"&amp;ROW()-1))+1))</f>
        <v/>
      </c>
      <c r="C247" s="90"/>
      <c r="D247" s="88"/>
      <c r="E247" s="87"/>
      <c r="F247" s="54"/>
      <c r="G247" s="54"/>
      <c r="H247" s="54"/>
      <c r="I247" s="54"/>
      <c r="J247" s="54"/>
      <c r="K247" s="54"/>
      <c r="L247" s="54"/>
      <c r="M247" s="54"/>
      <c r="N247" s="54"/>
      <c r="O247" s="54"/>
      <c r="P247" s="54"/>
      <c r="Q247" s="56"/>
      <c r="R247" s="71" t="str">
        <f>IF(PlanMegVeiklos[[#This Row],[Mėginių ėmimo vietos pavadinimas ]]&lt;&gt;"",SUM(PlanMegVeiklos[[#This Row],[1]:[12]]),"")</f>
        <v/>
      </c>
    </row>
    <row r="248" spans="2:18" ht="18" x14ac:dyDescent="0.25">
      <c r="B248" s="73" t="str">
        <f ca="1">IF(PlanMegVeiklos[[#This Row],[Mėginių ėmimo vietos pavadinimas ]]="","",IF(ROW()=12,1,MAX(INDIRECT("B12:B"&amp;ROW()-1))+1))</f>
        <v/>
      </c>
      <c r="C248" s="90"/>
      <c r="D248" s="88"/>
      <c r="E248" s="87"/>
      <c r="F248" s="54"/>
      <c r="G248" s="54"/>
      <c r="H248" s="54"/>
      <c r="I248" s="54"/>
      <c r="J248" s="54"/>
      <c r="K248" s="54"/>
      <c r="L248" s="54"/>
      <c r="M248" s="54"/>
      <c r="N248" s="54"/>
      <c r="O248" s="54"/>
      <c r="P248" s="54"/>
      <c r="Q248" s="56"/>
      <c r="R248" s="71" t="str">
        <f>IF(PlanMegVeiklos[[#This Row],[Mėginių ėmimo vietos pavadinimas ]]&lt;&gt;"",SUM(PlanMegVeiklos[[#This Row],[1]:[12]]),"")</f>
        <v/>
      </c>
    </row>
    <row r="249" spans="2:18" ht="18" x14ac:dyDescent="0.25">
      <c r="B249" s="73" t="str">
        <f ca="1">IF(PlanMegVeiklos[[#This Row],[Mėginių ėmimo vietos pavadinimas ]]="","",IF(ROW()=12,1,MAX(INDIRECT("B12:B"&amp;ROW()-1))+1))</f>
        <v/>
      </c>
      <c r="C249" s="90"/>
      <c r="D249" s="88"/>
      <c r="E249" s="87"/>
      <c r="F249" s="54"/>
      <c r="G249" s="54"/>
      <c r="H249" s="54"/>
      <c r="I249" s="54"/>
      <c r="J249" s="54"/>
      <c r="K249" s="54"/>
      <c r="L249" s="54"/>
      <c r="M249" s="54"/>
      <c r="N249" s="54"/>
      <c r="O249" s="54"/>
      <c r="P249" s="54"/>
      <c r="Q249" s="56"/>
      <c r="R249" s="71" t="str">
        <f>IF(PlanMegVeiklos[[#This Row],[Mėginių ėmimo vietos pavadinimas ]]&lt;&gt;"",SUM(PlanMegVeiklos[[#This Row],[1]:[12]]),"")</f>
        <v/>
      </c>
    </row>
    <row r="250" spans="2:18" ht="18" x14ac:dyDescent="0.25">
      <c r="B250" s="73" t="str">
        <f ca="1">IF(PlanMegVeiklos[[#This Row],[Mėginių ėmimo vietos pavadinimas ]]="","",IF(ROW()=12,1,MAX(INDIRECT("B12:B"&amp;ROW()-1))+1))</f>
        <v/>
      </c>
      <c r="C250" s="90"/>
      <c r="D250" s="88"/>
      <c r="E250" s="87"/>
      <c r="F250" s="54"/>
      <c r="G250" s="54"/>
      <c r="H250" s="54"/>
      <c r="I250" s="54"/>
      <c r="J250" s="54"/>
      <c r="K250" s="54"/>
      <c r="L250" s="54"/>
      <c r="M250" s="54"/>
      <c r="N250" s="54"/>
      <c r="O250" s="54"/>
      <c r="P250" s="54"/>
      <c r="Q250" s="56"/>
      <c r="R250" s="71" t="str">
        <f>IF(PlanMegVeiklos[[#This Row],[Mėginių ėmimo vietos pavadinimas ]]&lt;&gt;"",SUM(PlanMegVeiklos[[#This Row],[1]:[12]]),"")</f>
        <v/>
      </c>
    </row>
    <row r="251" spans="2:18" ht="18" x14ac:dyDescent="0.25">
      <c r="B251" s="74" t="str">
        <f ca="1">IF(PlanMegVeiklos[[#This Row],[Mėginių ėmimo vietos pavadinimas ]]="","",IF(ROW()=12,1,MAX(INDIRECT("B12:B"&amp;ROW()-1))+1))</f>
        <v/>
      </c>
      <c r="C251" s="90"/>
      <c r="D251" s="88"/>
      <c r="E251" s="87"/>
      <c r="F251" s="54"/>
      <c r="G251" s="54"/>
      <c r="H251" s="54"/>
      <c r="I251" s="54"/>
      <c r="J251" s="54"/>
      <c r="K251" s="54"/>
      <c r="L251" s="54"/>
      <c r="M251" s="54"/>
      <c r="N251" s="54"/>
      <c r="O251" s="54"/>
      <c r="P251" s="54"/>
      <c r="Q251" s="56"/>
      <c r="R251" s="71" t="str">
        <f>IF(PlanMegVeiklos[[#This Row],[Mėginių ėmimo vietos pavadinimas ]]&lt;&gt;"",SUM(PlanMegVeiklos[[#This Row],[1]:[12]]),"")</f>
        <v/>
      </c>
    </row>
    <row r="252" spans="2:18" ht="18" x14ac:dyDescent="0.25">
      <c r="B252" s="73" t="str">
        <f ca="1">IF(PlanMegVeiklos[[#This Row],[Mėginių ėmimo vietos pavadinimas ]]="","",IF(ROW()=12,1,MAX(INDIRECT("B12:B"&amp;ROW()-1))+1))</f>
        <v/>
      </c>
      <c r="C252" s="90"/>
      <c r="D252" s="88"/>
      <c r="E252" s="87"/>
      <c r="F252" s="54"/>
      <c r="G252" s="54"/>
      <c r="H252" s="54"/>
      <c r="I252" s="54"/>
      <c r="J252" s="54"/>
      <c r="K252" s="54"/>
      <c r="L252" s="54"/>
      <c r="M252" s="54"/>
      <c r="N252" s="54"/>
      <c r="O252" s="54"/>
      <c r="P252" s="54"/>
      <c r="Q252" s="56"/>
      <c r="R252" s="71" t="str">
        <f>IF(PlanMegVeiklos[[#This Row],[Mėginių ėmimo vietos pavadinimas ]]&lt;&gt;"",SUM(PlanMegVeiklos[[#This Row],[1]:[12]]),"")</f>
        <v/>
      </c>
    </row>
    <row r="253" spans="2:18" ht="18" x14ac:dyDescent="0.25">
      <c r="B253" s="73" t="str">
        <f ca="1">IF(PlanMegVeiklos[[#This Row],[Mėginių ėmimo vietos pavadinimas ]]="","",IF(ROW()=12,1,MAX(INDIRECT("B12:B"&amp;ROW()-1))+1))</f>
        <v/>
      </c>
      <c r="C253" s="90"/>
      <c r="D253" s="88"/>
      <c r="E253" s="87"/>
      <c r="F253" s="54"/>
      <c r="G253" s="54"/>
      <c r="H253" s="54"/>
      <c r="I253" s="54"/>
      <c r="J253" s="54"/>
      <c r="K253" s="54"/>
      <c r="L253" s="54"/>
      <c r="M253" s="54"/>
      <c r="N253" s="54"/>
      <c r="O253" s="54"/>
      <c r="P253" s="54"/>
      <c r="Q253" s="56"/>
      <c r="R253" s="71" t="str">
        <f>IF(PlanMegVeiklos[[#This Row],[Mėginių ėmimo vietos pavadinimas ]]&lt;&gt;"",SUM(PlanMegVeiklos[[#This Row],[1]:[12]]),"")</f>
        <v/>
      </c>
    </row>
    <row r="254" spans="2:18" ht="18" x14ac:dyDescent="0.25">
      <c r="B254" s="73" t="str">
        <f ca="1">IF(PlanMegVeiklos[[#This Row],[Mėginių ėmimo vietos pavadinimas ]]="","",IF(ROW()=12,1,MAX(INDIRECT("B12:B"&amp;ROW()-1))+1))</f>
        <v/>
      </c>
      <c r="C254" s="90"/>
      <c r="D254" s="88"/>
      <c r="E254" s="87"/>
      <c r="F254" s="54"/>
      <c r="G254" s="54"/>
      <c r="H254" s="54"/>
      <c r="I254" s="54"/>
      <c r="J254" s="54"/>
      <c r="K254" s="54"/>
      <c r="L254" s="54"/>
      <c r="M254" s="54"/>
      <c r="N254" s="54"/>
      <c r="O254" s="54"/>
      <c r="P254" s="54"/>
      <c r="Q254" s="56"/>
      <c r="R254" s="71" t="str">
        <f>IF(PlanMegVeiklos[[#This Row],[Mėginių ėmimo vietos pavadinimas ]]&lt;&gt;"",SUM(PlanMegVeiklos[[#This Row],[1]:[12]]),"")</f>
        <v/>
      </c>
    </row>
    <row r="255" spans="2:18" ht="18" x14ac:dyDescent="0.25">
      <c r="B255" s="73" t="str">
        <f ca="1">IF(PlanMegVeiklos[[#This Row],[Mėginių ėmimo vietos pavadinimas ]]="","",IF(ROW()=12,1,MAX(INDIRECT("B12:B"&amp;ROW()-1))+1))</f>
        <v/>
      </c>
      <c r="C255" s="90"/>
      <c r="D255" s="88"/>
      <c r="E255" s="87"/>
      <c r="F255" s="54"/>
      <c r="G255" s="54"/>
      <c r="H255" s="54"/>
      <c r="I255" s="54"/>
      <c r="J255" s="54"/>
      <c r="K255" s="54"/>
      <c r="L255" s="54"/>
      <c r="M255" s="54"/>
      <c r="N255" s="54"/>
      <c r="O255" s="54"/>
      <c r="P255" s="54"/>
      <c r="Q255" s="56"/>
      <c r="R255" s="71" t="str">
        <f>IF(PlanMegVeiklos[[#This Row],[Mėginių ėmimo vietos pavadinimas ]]&lt;&gt;"",SUM(PlanMegVeiklos[[#This Row],[1]:[12]]),"")</f>
        <v/>
      </c>
    </row>
    <row r="256" spans="2:18" ht="18" x14ac:dyDescent="0.25">
      <c r="B256" s="73" t="str">
        <f ca="1">IF(PlanMegVeiklos[[#This Row],[Mėginių ėmimo vietos pavadinimas ]]="","",IF(ROW()=12,1,MAX(INDIRECT("B12:B"&amp;ROW()-1))+1))</f>
        <v/>
      </c>
      <c r="C256" s="90"/>
      <c r="D256" s="88"/>
      <c r="E256" s="87"/>
      <c r="F256" s="54"/>
      <c r="G256" s="54"/>
      <c r="H256" s="54"/>
      <c r="I256" s="54"/>
      <c r="J256" s="54"/>
      <c r="K256" s="54"/>
      <c r="L256" s="54"/>
      <c r="M256" s="54"/>
      <c r="N256" s="54"/>
      <c r="O256" s="54"/>
      <c r="P256" s="54"/>
      <c r="Q256" s="56"/>
      <c r="R256" s="71" t="str">
        <f>IF(PlanMegVeiklos[[#This Row],[Mėginių ėmimo vietos pavadinimas ]]&lt;&gt;"",SUM(PlanMegVeiklos[[#This Row],[1]:[12]]),"")</f>
        <v/>
      </c>
    </row>
    <row r="257" spans="2:18" ht="18" x14ac:dyDescent="0.25">
      <c r="B257" s="73" t="str">
        <f ca="1">IF(PlanMegVeiklos[[#This Row],[Mėginių ėmimo vietos pavadinimas ]]="","",IF(ROW()=12,1,MAX(INDIRECT("B12:B"&amp;ROW()-1))+1))</f>
        <v/>
      </c>
      <c r="C257" s="90"/>
      <c r="D257" s="88"/>
      <c r="E257" s="87"/>
      <c r="F257" s="54"/>
      <c r="G257" s="54"/>
      <c r="H257" s="54"/>
      <c r="I257" s="54"/>
      <c r="J257" s="54"/>
      <c r="K257" s="54"/>
      <c r="L257" s="54"/>
      <c r="M257" s="54"/>
      <c r="N257" s="54"/>
      <c r="O257" s="54"/>
      <c r="P257" s="54"/>
      <c r="Q257" s="56"/>
      <c r="R257" s="71" t="str">
        <f>IF(PlanMegVeiklos[[#This Row],[Mėginių ėmimo vietos pavadinimas ]]&lt;&gt;"",SUM(PlanMegVeiklos[[#This Row],[1]:[12]]),"")</f>
        <v/>
      </c>
    </row>
    <row r="258" spans="2:18" ht="18" x14ac:dyDescent="0.25">
      <c r="B258" s="73" t="str">
        <f ca="1">IF(PlanMegVeiklos[[#This Row],[Mėginių ėmimo vietos pavadinimas ]]="","",IF(ROW()=12,1,MAX(INDIRECT("B12:B"&amp;ROW()-1))+1))</f>
        <v/>
      </c>
      <c r="C258" s="90"/>
      <c r="D258" s="88"/>
      <c r="E258" s="87"/>
      <c r="F258" s="54"/>
      <c r="G258" s="54"/>
      <c r="H258" s="54"/>
      <c r="I258" s="54"/>
      <c r="J258" s="54"/>
      <c r="K258" s="54"/>
      <c r="L258" s="54"/>
      <c r="M258" s="54"/>
      <c r="N258" s="54"/>
      <c r="O258" s="54"/>
      <c r="P258" s="54"/>
      <c r="Q258" s="56"/>
      <c r="R258" s="71" t="str">
        <f>IF(PlanMegVeiklos[[#This Row],[Mėginių ėmimo vietos pavadinimas ]]&lt;&gt;"",SUM(PlanMegVeiklos[[#This Row],[1]:[12]]),"")</f>
        <v/>
      </c>
    </row>
    <row r="259" spans="2:18" ht="18" x14ac:dyDescent="0.25">
      <c r="B259" s="73" t="str">
        <f ca="1">IF(PlanMegVeiklos[[#This Row],[Mėginių ėmimo vietos pavadinimas ]]="","",IF(ROW()=12,1,MAX(INDIRECT("B12:B"&amp;ROW()-1))+1))</f>
        <v/>
      </c>
      <c r="C259" s="90"/>
      <c r="D259" s="88"/>
      <c r="E259" s="87"/>
      <c r="F259" s="54"/>
      <c r="G259" s="54"/>
      <c r="H259" s="54"/>
      <c r="I259" s="54"/>
      <c r="J259" s="54"/>
      <c r="K259" s="54"/>
      <c r="L259" s="54"/>
      <c r="M259" s="54"/>
      <c r="N259" s="54"/>
      <c r="O259" s="54"/>
      <c r="P259" s="54"/>
      <c r="Q259" s="56"/>
      <c r="R259" s="71" t="str">
        <f>IF(PlanMegVeiklos[[#This Row],[Mėginių ėmimo vietos pavadinimas ]]&lt;&gt;"",SUM(PlanMegVeiklos[[#This Row],[1]:[12]]),"")</f>
        <v/>
      </c>
    </row>
    <row r="260" spans="2:18" ht="18" x14ac:dyDescent="0.25">
      <c r="B260" s="73" t="str">
        <f ca="1">IF(PlanMegVeiklos[[#This Row],[Mėginių ėmimo vietos pavadinimas ]]="","",IF(ROW()=12,1,MAX(INDIRECT("B12:B"&amp;ROW()-1))+1))</f>
        <v/>
      </c>
      <c r="C260" s="90"/>
      <c r="D260" s="88"/>
      <c r="E260" s="87"/>
      <c r="F260" s="54"/>
      <c r="G260" s="54"/>
      <c r="H260" s="54"/>
      <c r="I260" s="54"/>
      <c r="J260" s="54"/>
      <c r="K260" s="54"/>
      <c r="L260" s="54"/>
      <c r="M260" s="54"/>
      <c r="N260" s="54"/>
      <c r="O260" s="54"/>
      <c r="P260" s="54"/>
      <c r="Q260" s="56"/>
      <c r="R260" s="71" t="str">
        <f>IF(PlanMegVeiklos[[#This Row],[Mėginių ėmimo vietos pavadinimas ]]&lt;&gt;"",SUM(PlanMegVeiklos[[#This Row],[1]:[12]]),"")</f>
        <v/>
      </c>
    </row>
    <row r="261" spans="2:18" ht="18" x14ac:dyDescent="0.25">
      <c r="B261" s="73" t="str">
        <f ca="1">IF(PlanMegVeiklos[[#This Row],[Mėginių ėmimo vietos pavadinimas ]]="","",IF(ROW()=12,1,MAX(INDIRECT("B12:B"&amp;ROW()-1))+1))</f>
        <v/>
      </c>
      <c r="C261" s="90"/>
      <c r="D261" s="88"/>
      <c r="E261" s="87"/>
      <c r="F261" s="54"/>
      <c r="G261" s="54"/>
      <c r="H261" s="54"/>
      <c r="I261" s="54"/>
      <c r="J261" s="54"/>
      <c r="K261" s="54"/>
      <c r="L261" s="54"/>
      <c r="M261" s="54"/>
      <c r="N261" s="54"/>
      <c r="O261" s="54"/>
      <c r="P261" s="54"/>
      <c r="Q261" s="56"/>
      <c r="R261" s="71" t="str">
        <f>IF(PlanMegVeiklos[[#This Row],[Mėginių ėmimo vietos pavadinimas ]]&lt;&gt;"",SUM(PlanMegVeiklos[[#This Row],[1]:[12]]),"")</f>
        <v/>
      </c>
    </row>
    <row r="262" spans="2:18" ht="18" x14ac:dyDescent="0.25">
      <c r="B262" s="73" t="str">
        <f ca="1">IF(PlanMegVeiklos[[#This Row],[Mėginių ėmimo vietos pavadinimas ]]="","",IF(ROW()=12,1,MAX(INDIRECT("B12:B"&amp;ROW()-1))+1))</f>
        <v/>
      </c>
      <c r="C262" s="90"/>
      <c r="D262" s="88"/>
      <c r="E262" s="87"/>
      <c r="F262" s="54"/>
      <c r="G262" s="54"/>
      <c r="H262" s="54"/>
      <c r="I262" s="54"/>
      <c r="J262" s="54"/>
      <c r="K262" s="54"/>
      <c r="L262" s="54"/>
      <c r="M262" s="54"/>
      <c r="N262" s="54"/>
      <c r="O262" s="54"/>
      <c r="P262" s="54"/>
      <c r="Q262" s="56"/>
      <c r="R262" s="71" t="str">
        <f>IF(PlanMegVeiklos[[#This Row],[Mėginių ėmimo vietos pavadinimas ]]&lt;&gt;"",SUM(PlanMegVeiklos[[#This Row],[1]:[12]]),"")</f>
        <v/>
      </c>
    </row>
    <row r="263" spans="2:18" ht="18" x14ac:dyDescent="0.25">
      <c r="B263" s="73" t="str">
        <f ca="1">IF(PlanMegVeiklos[[#This Row],[Mėginių ėmimo vietos pavadinimas ]]="","",IF(ROW()=12,1,MAX(INDIRECT("B12:B"&amp;ROW()-1))+1))</f>
        <v/>
      </c>
      <c r="C263" s="90"/>
      <c r="D263" s="88"/>
      <c r="E263" s="87"/>
      <c r="F263" s="54"/>
      <c r="G263" s="54"/>
      <c r="H263" s="54"/>
      <c r="I263" s="54"/>
      <c r="J263" s="54"/>
      <c r="K263" s="54"/>
      <c r="L263" s="54"/>
      <c r="M263" s="54"/>
      <c r="N263" s="54"/>
      <c r="O263" s="54"/>
      <c r="P263" s="54"/>
      <c r="Q263" s="56"/>
      <c r="R263" s="71" t="str">
        <f>IF(PlanMegVeiklos[[#This Row],[Mėginių ėmimo vietos pavadinimas ]]&lt;&gt;"",SUM(PlanMegVeiklos[[#This Row],[1]:[12]]),"")</f>
        <v/>
      </c>
    </row>
    <row r="264" spans="2:18" ht="18" x14ac:dyDescent="0.25">
      <c r="B264" s="73" t="str">
        <f ca="1">IF(PlanMegVeiklos[[#This Row],[Mėginių ėmimo vietos pavadinimas ]]="","",IF(ROW()=12,1,MAX(INDIRECT("B12:B"&amp;ROW()-1))+1))</f>
        <v/>
      </c>
      <c r="C264" s="90"/>
      <c r="D264" s="88"/>
      <c r="E264" s="87"/>
      <c r="F264" s="54"/>
      <c r="G264" s="54"/>
      <c r="H264" s="54"/>
      <c r="I264" s="54"/>
      <c r="J264" s="54"/>
      <c r="K264" s="54"/>
      <c r="L264" s="54"/>
      <c r="M264" s="54"/>
      <c r="N264" s="54"/>
      <c r="O264" s="54"/>
      <c r="P264" s="54"/>
      <c r="Q264" s="56"/>
      <c r="R264" s="71" t="str">
        <f>IF(PlanMegVeiklos[[#This Row],[Mėginių ėmimo vietos pavadinimas ]]&lt;&gt;"",SUM(PlanMegVeiklos[[#This Row],[1]:[12]]),"")</f>
        <v/>
      </c>
    </row>
    <row r="265" spans="2:18" ht="18" x14ac:dyDescent="0.25">
      <c r="B265" s="73" t="str">
        <f ca="1">IF(PlanMegVeiklos[[#This Row],[Mėginių ėmimo vietos pavadinimas ]]="","",IF(ROW()=12,1,MAX(INDIRECT("B12:B"&amp;ROW()-1))+1))</f>
        <v/>
      </c>
      <c r="C265" s="90"/>
      <c r="D265" s="88"/>
      <c r="E265" s="87"/>
      <c r="F265" s="54"/>
      <c r="G265" s="54"/>
      <c r="H265" s="54"/>
      <c r="I265" s="54"/>
      <c r="J265" s="54"/>
      <c r="K265" s="54"/>
      <c r="L265" s="54"/>
      <c r="M265" s="54"/>
      <c r="N265" s="54"/>
      <c r="O265" s="54"/>
      <c r="P265" s="54"/>
      <c r="Q265" s="56"/>
      <c r="R265" s="71" t="str">
        <f>IF(PlanMegVeiklos[[#This Row],[Mėginių ėmimo vietos pavadinimas ]]&lt;&gt;"",SUM(PlanMegVeiklos[[#This Row],[1]:[12]]),"")</f>
        <v/>
      </c>
    </row>
    <row r="266" spans="2:18" ht="18" x14ac:dyDescent="0.25">
      <c r="B266" s="73" t="str">
        <f ca="1">IF(PlanMegVeiklos[[#This Row],[Mėginių ėmimo vietos pavadinimas ]]="","",IF(ROW()=12,1,MAX(INDIRECT("B12:B"&amp;ROW()-1))+1))</f>
        <v/>
      </c>
      <c r="C266" s="90"/>
      <c r="D266" s="88"/>
      <c r="E266" s="87"/>
      <c r="F266" s="54"/>
      <c r="G266" s="54"/>
      <c r="H266" s="54"/>
      <c r="I266" s="54"/>
      <c r="J266" s="54"/>
      <c r="K266" s="54"/>
      <c r="L266" s="54"/>
      <c r="M266" s="54"/>
      <c r="N266" s="54"/>
      <c r="O266" s="54"/>
      <c r="P266" s="54"/>
      <c r="Q266" s="56"/>
      <c r="R266" s="71" t="str">
        <f>IF(PlanMegVeiklos[[#This Row],[Mėginių ėmimo vietos pavadinimas ]]&lt;&gt;"",SUM(PlanMegVeiklos[[#This Row],[1]:[12]]),"")</f>
        <v/>
      </c>
    </row>
    <row r="267" spans="2:18" ht="18" x14ac:dyDescent="0.25">
      <c r="B267" s="73" t="str">
        <f ca="1">IF(PlanMegVeiklos[[#This Row],[Mėginių ėmimo vietos pavadinimas ]]="","",IF(ROW()=12,1,MAX(INDIRECT("B12:B"&amp;ROW()-1))+1))</f>
        <v/>
      </c>
      <c r="C267" s="90"/>
      <c r="D267" s="88"/>
      <c r="E267" s="87"/>
      <c r="F267" s="54"/>
      <c r="G267" s="54"/>
      <c r="H267" s="54"/>
      <c r="I267" s="54"/>
      <c r="J267" s="54"/>
      <c r="K267" s="54"/>
      <c r="L267" s="54"/>
      <c r="M267" s="54"/>
      <c r="N267" s="54"/>
      <c r="O267" s="54"/>
      <c r="P267" s="54"/>
      <c r="Q267" s="56"/>
      <c r="R267" s="71" t="str">
        <f>IF(PlanMegVeiklos[[#This Row],[Mėginių ėmimo vietos pavadinimas ]]&lt;&gt;"",SUM(PlanMegVeiklos[[#This Row],[1]:[12]]),"")</f>
        <v/>
      </c>
    </row>
    <row r="268" spans="2:18" ht="18" x14ac:dyDescent="0.25">
      <c r="B268" s="73" t="str">
        <f ca="1">IF(PlanMegVeiklos[[#This Row],[Mėginių ėmimo vietos pavadinimas ]]="","",IF(ROW()=12,1,MAX(INDIRECT("B12:B"&amp;ROW()-1))+1))</f>
        <v/>
      </c>
      <c r="C268" s="90"/>
      <c r="D268" s="88"/>
      <c r="E268" s="87"/>
      <c r="F268" s="54"/>
      <c r="G268" s="54"/>
      <c r="H268" s="54"/>
      <c r="I268" s="54"/>
      <c r="J268" s="54"/>
      <c r="K268" s="54"/>
      <c r="L268" s="54"/>
      <c r="M268" s="54"/>
      <c r="N268" s="54"/>
      <c r="O268" s="54"/>
      <c r="P268" s="54"/>
      <c r="Q268" s="56"/>
      <c r="R268" s="71" t="str">
        <f>IF(PlanMegVeiklos[[#This Row],[Mėginių ėmimo vietos pavadinimas ]]&lt;&gt;"",SUM(PlanMegVeiklos[[#This Row],[1]:[12]]),"")</f>
        <v/>
      </c>
    </row>
    <row r="269" spans="2:18" ht="18" x14ac:dyDescent="0.25">
      <c r="B269" s="73" t="str">
        <f ca="1">IF(PlanMegVeiklos[[#This Row],[Mėginių ėmimo vietos pavadinimas ]]="","",IF(ROW()=12,1,MAX(INDIRECT("B12:B"&amp;ROW()-1))+1))</f>
        <v/>
      </c>
      <c r="C269" s="90"/>
      <c r="D269" s="88"/>
      <c r="E269" s="87"/>
      <c r="F269" s="54"/>
      <c r="G269" s="54"/>
      <c r="H269" s="54"/>
      <c r="I269" s="54"/>
      <c r="J269" s="54"/>
      <c r="K269" s="54"/>
      <c r="L269" s="54"/>
      <c r="M269" s="54"/>
      <c r="N269" s="54"/>
      <c r="O269" s="54"/>
      <c r="P269" s="54"/>
      <c r="Q269" s="56"/>
      <c r="R269" s="71" t="str">
        <f>IF(PlanMegVeiklos[[#This Row],[Mėginių ėmimo vietos pavadinimas ]]&lt;&gt;"",SUM(PlanMegVeiklos[[#This Row],[1]:[12]]),"")</f>
        <v/>
      </c>
    </row>
    <row r="270" spans="2:18" ht="18" x14ac:dyDescent="0.25">
      <c r="B270" s="73" t="str">
        <f ca="1">IF(PlanMegVeiklos[[#This Row],[Mėginių ėmimo vietos pavadinimas ]]="","",IF(ROW()=12,1,MAX(INDIRECT("B12:B"&amp;ROW()-1))+1))</f>
        <v/>
      </c>
      <c r="C270" s="90"/>
      <c r="D270" s="88"/>
      <c r="E270" s="87"/>
      <c r="F270" s="54"/>
      <c r="G270" s="54"/>
      <c r="H270" s="54"/>
      <c r="I270" s="54"/>
      <c r="J270" s="54"/>
      <c r="K270" s="54"/>
      <c r="L270" s="54"/>
      <c r="M270" s="54"/>
      <c r="N270" s="54"/>
      <c r="O270" s="54"/>
      <c r="P270" s="54"/>
      <c r="Q270" s="56"/>
      <c r="R270" s="71" t="str">
        <f>IF(PlanMegVeiklos[[#This Row],[Mėginių ėmimo vietos pavadinimas ]]&lt;&gt;"",SUM(PlanMegVeiklos[[#This Row],[1]:[12]]),"")</f>
        <v/>
      </c>
    </row>
    <row r="271" spans="2:18" ht="18" x14ac:dyDescent="0.25">
      <c r="B271" s="73" t="str">
        <f ca="1">IF(PlanMegVeiklos[[#This Row],[Mėginių ėmimo vietos pavadinimas ]]="","",IF(ROW()=12,1,MAX(INDIRECT("B12:B"&amp;ROW()-1))+1))</f>
        <v/>
      </c>
      <c r="C271" s="90"/>
      <c r="D271" s="88"/>
      <c r="E271" s="87"/>
      <c r="F271" s="54"/>
      <c r="G271" s="54"/>
      <c r="H271" s="54"/>
      <c r="I271" s="54"/>
      <c r="J271" s="54"/>
      <c r="K271" s="54"/>
      <c r="L271" s="54"/>
      <c r="M271" s="54"/>
      <c r="N271" s="54"/>
      <c r="O271" s="54"/>
      <c r="P271" s="54"/>
      <c r="Q271" s="56"/>
      <c r="R271" s="71" t="str">
        <f>IF(PlanMegVeiklos[[#This Row],[Mėginių ėmimo vietos pavadinimas ]]&lt;&gt;"",SUM(PlanMegVeiklos[[#This Row],[1]:[12]]),"")</f>
        <v/>
      </c>
    </row>
    <row r="272" spans="2:18" ht="18" x14ac:dyDescent="0.25">
      <c r="B272" s="73" t="str">
        <f ca="1">IF(PlanMegVeiklos[[#This Row],[Mėginių ėmimo vietos pavadinimas ]]="","",IF(ROW()=12,1,MAX(INDIRECT("B12:B"&amp;ROW()-1))+1))</f>
        <v/>
      </c>
      <c r="C272" s="90"/>
      <c r="D272" s="88"/>
      <c r="E272" s="87"/>
      <c r="F272" s="54"/>
      <c r="G272" s="54"/>
      <c r="H272" s="54"/>
      <c r="I272" s="54"/>
      <c r="J272" s="54"/>
      <c r="K272" s="54"/>
      <c r="L272" s="54"/>
      <c r="M272" s="54"/>
      <c r="N272" s="54"/>
      <c r="O272" s="54"/>
      <c r="P272" s="54"/>
      <c r="Q272" s="56"/>
      <c r="R272" s="71" t="str">
        <f>IF(PlanMegVeiklos[[#This Row],[Mėginių ėmimo vietos pavadinimas ]]&lt;&gt;"",SUM(PlanMegVeiklos[[#This Row],[1]:[12]]),"")</f>
        <v/>
      </c>
    </row>
    <row r="273" spans="2:18" ht="18" x14ac:dyDescent="0.25">
      <c r="B273" s="73" t="str">
        <f ca="1">IF(PlanMegVeiklos[[#This Row],[Mėginių ėmimo vietos pavadinimas ]]="","",IF(ROW()=12,1,MAX(INDIRECT("B12:B"&amp;ROW()-1))+1))</f>
        <v/>
      </c>
      <c r="C273" s="90"/>
      <c r="D273" s="88"/>
      <c r="E273" s="87"/>
      <c r="F273" s="54"/>
      <c r="G273" s="54"/>
      <c r="H273" s="54"/>
      <c r="I273" s="54"/>
      <c r="J273" s="54"/>
      <c r="K273" s="54"/>
      <c r="L273" s="54"/>
      <c r="M273" s="54"/>
      <c r="N273" s="54"/>
      <c r="O273" s="54"/>
      <c r="P273" s="54"/>
      <c r="Q273" s="56"/>
      <c r="R273" s="71" t="str">
        <f>IF(PlanMegVeiklos[[#This Row],[Mėginių ėmimo vietos pavadinimas ]]&lt;&gt;"",SUM(PlanMegVeiklos[[#This Row],[1]:[12]]),"")</f>
        <v/>
      </c>
    </row>
    <row r="274" spans="2:18" ht="18" x14ac:dyDescent="0.25">
      <c r="B274" s="73" t="str">
        <f ca="1">IF(PlanMegVeiklos[[#This Row],[Mėginių ėmimo vietos pavadinimas ]]="","",IF(ROW()=12,1,MAX(INDIRECT("B12:B"&amp;ROW()-1))+1))</f>
        <v/>
      </c>
      <c r="C274" s="90"/>
      <c r="D274" s="88"/>
      <c r="E274" s="87"/>
      <c r="F274" s="54"/>
      <c r="G274" s="54"/>
      <c r="H274" s="54"/>
      <c r="I274" s="54"/>
      <c r="J274" s="54"/>
      <c r="K274" s="54"/>
      <c r="L274" s="54"/>
      <c r="M274" s="54"/>
      <c r="N274" s="54"/>
      <c r="O274" s="54"/>
      <c r="P274" s="54"/>
      <c r="Q274" s="56"/>
      <c r="R274" s="71" t="str">
        <f>IF(PlanMegVeiklos[[#This Row],[Mėginių ėmimo vietos pavadinimas ]]&lt;&gt;"",SUM(PlanMegVeiklos[[#This Row],[1]:[12]]),"")</f>
        <v/>
      </c>
    </row>
    <row r="275" spans="2:18" ht="18" x14ac:dyDescent="0.25">
      <c r="B275" s="73" t="str">
        <f ca="1">IF(PlanMegVeiklos[[#This Row],[Mėginių ėmimo vietos pavadinimas ]]="","",IF(ROW()=12,1,MAX(INDIRECT("B12:B"&amp;ROW()-1))+1))</f>
        <v/>
      </c>
      <c r="C275" s="90"/>
      <c r="D275" s="88"/>
      <c r="E275" s="87"/>
      <c r="F275" s="54"/>
      <c r="G275" s="54"/>
      <c r="H275" s="54"/>
      <c r="I275" s="54"/>
      <c r="J275" s="54"/>
      <c r="K275" s="54"/>
      <c r="L275" s="54"/>
      <c r="M275" s="54"/>
      <c r="N275" s="54"/>
      <c r="O275" s="54"/>
      <c r="P275" s="54"/>
      <c r="Q275" s="56"/>
      <c r="R275" s="71" t="str">
        <f>IF(PlanMegVeiklos[[#This Row],[Mėginių ėmimo vietos pavadinimas ]]&lt;&gt;"",SUM(PlanMegVeiklos[[#This Row],[1]:[12]]),"")</f>
        <v/>
      </c>
    </row>
    <row r="276" spans="2:18" ht="18" x14ac:dyDescent="0.25">
      <c r="B276" s="73" t="str">
        <f ca="1">IF(PlanMegVeiklos[[#This Row],[Mėginių ėmimo vietos pavadinimas ]]="","",IF(ROW()=12,1,MAX(INDIRECT("B12:B"&amp;ROW()-1))+1))</f>
        <v/>
      </c>
      <c r="C276" s="90"/>
      <c r="D276" s="88"/>
      <c r="E276" s="87"/>
      <c r="F276" s="54"/>
      <c r="G276" s="54"/>
      <c r="H276" s="54"/>
      <c r="I276" s="54"/>
      <c r="J276" s="54"/>
      <c r="K276" s="54"/>
      <c r="L276" s="54"/>
      <c r="M276" s="54"/>
      <c r="N276" s="54"/>
      <c r="O276" s="54"/>
      <c r="P276" s="54"/>
      <c r="Q276" s="56"/>
      <c r="R276" s="71" t="str">
        <f>IF(PlanMegVeiklos[[#This Row],[Mėginių ėmimo vietos pavadinimas ]]&lt;&gt;"",SUM(PlanMegVeiklos[[#This Row],[1]:[12]]),"")</f>
        <v/>
      </c>
    </row>
    <row r="277" spans="2:18" ht="18" x14ac:dyDescent="0.25">
      <c r="B277" s="73" t="str">
        <f ca="1">IF(PlanMegVeiklos[[#This Row],[Mėginių ėmimo vietos pavadinimas ]]="","",IF(ROW()=12,1,MAX(INDIRECT("B12:B"&amp;ROW()-1))+1))</f>
        <v/>
      </c>
      <c r="C277" s="90"/>
      <c r="D277" s="88"/>
      <c r="E277" s="87"/>
      <c r="F277" s="54"/>
      <c r="G277" s="54"/>
      <c r="H277" s="54"/>
      <c r="I277" s="54"/>
      <c r="J277" s="54"/>
      <c r="K277" s="54"/>
      <c r="L277" s="54"/>
      <c r="M277" s="54"/>
      <c r="N277" s="54"/>
      <c r="O277" s="54"/>
      <c r="P277" s="54"/>
      <c r="Q277" s="56"/>
      <c r="R277" s="71" t="str">
        <f>IF(PlanMegVeiklos[[#This Row],[Mėginių ėmimo vietos pavadinimas ]]&lt;&gt;"",SUM(PlanMegVeiklos[[#This Row],[1]:[12]]),"")</f>
        <v/>
      </c>
    </row>
    <row r="278" spans="2:18" ht="18" x14ac:dyDescent="0.25">
      <c r="B278" s="73" t="str">
        <f ca="1">IF(PlanMegVeiklos[[#This Row],[Mėginių ėmimo vietos pavadinimas ]]="","",IF(ROW()=12,1,MAX(INDIRECT("B12:B"&amp;ROW()-1))+1))</f>
        <v/>
      </c>
      <c r="C278" s="90"/>
      <c r="D278" s="88"/>
      <c r="E278" s="87"/>
      <c r="F278" s="54"/>
      <c r="G278" s="54"/>
      <c r="H278" s="54"/>
      <c r="I278" s="54"/>
      <c r="J278" s="54"/>
      <c r="K278" s="54"/>
      <c r="L278" s="54"/>
      <c r="M278" s="54"/>
      <c r="N278" s="54"/>
      <c r="O278" s="54"/>
      <c r="P278" s="54"/>
      <c r="Q278" s="56"/>
      <c r="R278" s="71" t="str">
        <f>IF(PlanMegVeiklos[[#This Row],[Mėginių ėmimo vietos pavadinimas ]]&lt;&gt;"",SUM(PlanMegVeiklos[[#This Row],[1]:[12]]),"")</f>
        <v/>
      </c>
    </row>
    <row r="279" spans="2:18" ht="18" x14ac:dyDescent="0.25">
      <c r="B279" s="73" t="str">
        <f ca="1">IF(PlanMegVeiklos[[#This Row],[Mėginių ėmimo vietos pavadinimas ]]="","",IF(ROW()=12,1,MAX(INDIRECT("B12:B"&amp;ROW()-1))+1))</f>
        <v/>
      </c>
      <c r="C279" s="90"/>
      <c r="D279" s="88"/>
      <c r="E279" s="87"/>
      <c r="F279" s="54"/>
      <c r="G279" s="54"/>
      <c r="H279" s="54"/>
      <c r="I279" s="54"/>
      <c r="J279" s="54"/>
      <c r="K279" s="54"/>
      <c r="L279" s="54"/>
      <c r="M279" s="54"/>
      <c r="N279" s="54"/>
      <c r="O279" s="54"/>
      <c r="P279" s="54"/>
      <c r="Q279" s="56"/>
      <c r="R279" s="71" t="str">
        <f>IF(PlanMegVeiklos[[#This Row],[Mėginių ėmimo vietos pavadinimas ]]&lt;&gt;"",SUM(PlanMegVeiklos[[#This Row],[1]:[12]]),"")</f>
        <v/>
      </c>
    </row>
    <row r="280" spans="2:18" ht="18" x14ac:dyDescent="0.25">
      <c r="B280" s="73" t="str">
        <f ca="1">IF(PlanMegVeiklos[[#This Row],[Mėginių ėmimo vietos pavadinimas ]]="","",IF(ROW()=12,1,MAX(INDIRECT("B12:B"&amp;ROW()-1))+1))</f>
        <v/>
      </c>
      <c r="C280" s="90"/>
      <c r="D280" s="88"/>
      <c r="E280" s="87"/>
      <c r="F280" s="54"/>
      <c r="G280" s="54"/>
      <c r="H280" s="54"/>
      <c r="I280" s="54"/>
      <c r="J280" s="54"/>
      <c r="K280" s="54"/>
      <c r="L280" s="54"/>
      <c r="M280" s="54"/>
      <c r="N280" s="54"/>
      <c r="O280" s="54"/>
      <c r="P280" s="54"/>
      <c r="Q280" s="56"/>
      <c r="R280" s="71" t="str">
        <f>IF(PlanMegVeiklos[[#This Row],[Mėginių ėmimo vietos pavadinimas ]]&lt;&gt;"",SUM(PlanMegVeiklos[[#This Row],[1]:[12]]),"")</f>
        <v/>
      </c>
    </row>
    <row r="281" spans="2:18" ht="18" x14ac:dyDescent="0.25">
      <c r="B281" s="73" t="str">
        <f ca="1">IF(PlanMegVeiklos[[#This Row],[Mėginių ėmimo vietos pavadinimas ]]="","",IF(ROW()=12,1,MAX(INDIRECT("B12:B"&amp;ROW()-1))+1))</f>
        <v/>
      </c>
      <c r="C281" s="90"/>
      <c r="D281" s="88"/>
      <c r="E281" s="87"/>
      <c r="F281" s="54"/>
      <c r="G281" s="54"/>
      <c r="H281" s="54"/>
      <c r="I281" s="54"/>
      <c r="J281" s="54"/>
      <c r="K281" s="54"/>
      <c r="L281" s="54"/>
      <c r="M281" s="54"/>
      <c r="N281" s="54"/>
      <c r="O281" s="54"/>
      <c r="P281" s="54"/>
      <c r="Q281" s="56"/>
      <c r="R281" s="71" t="str">
        <f>IF(PlanMegVeiklos[[#This Row],[Mėginių ėmimo vietos pavadinimas ]]&lt;&gt;"",SUM(PlanMegVeiklos[[#This Row],[1]:[12]]),"")</f>
        <v/>
      </c>
    </row>
    <row r="282" spans="2:18" ht="18" x14ac:dyDescent="0.25">
      <c r="B282" s="73" t="str">
        <f ca="1">IF(PlanMegVeiklos[[#This Row],[Mėginių ėmimo vietos pavadinimas ]]="","",IF(ROW()=12,1,MAX(INDIRECT("B12:B"&amp;ROW()-1))+1))</f>
        <v/>
      </c>
      <c r="C282" s="90"/>
      <c r="D282" s="88"/>
      <c r="E282" s="87"/>
      <c r="F282" s="54"/>
      <c r="G282" s="54"/>
      <c r="H282" s="54"/>
      <c r="I282" s="54"/>
      <c r="J282" s="54"/>
      <c r="K282" s="54"/>
      <c r="L282" s="54"/>
      <c r="M282" s="54"/>
      <c r="N282" s="54"/>
      <c r="O282" s="54"/>
      <c r="P282" s="54"/>
      <c r="Q282" s="56"/>
      <c r="R282" s="71" t="str">
        <f>IF(PlanMegVeiklos[[#This Row],[Mėginių ėmimo vietos pavadinimas ]]&lt;&gt;"",SUM(PlanMegVeiklos[[#This Row],[1]:[12]]),"")</f>
        <v/>
      </c>
    </row>
    <row r="283" spans="2:18" ht="18" x14ac:dyDescent="0.25">
      <c r="B283" s="73" t="str">
        <f ca="1">IF(PlanMegVeiklos[[#This Row],[Mėginių ėmimo vietos pavadinimas ]]="","",IF(ROW()=12,1,MAX(INDIRECT("B12:B"&amp;ROW()-1))+1))</f>
        <v/>
      </c>
      <c r="C283" s="90"/>
      <c r="D283" s="88"/>
      <c r="E283" s="87"/>
      <c r="F283" s="54"/>
      <c r="G283" s="54"/>
      <c r="H283" s="54"/>
      <c r="I283" s="54"/>
      <c r="J283" s="54"/>
      <c r="K283" s="54"/>
      <c r="L283" s="54"/>
      <c r="M283" s="54"/>
      <c r="N283" s="54"/>
      <c r="O283" s="54"/>
      <c r="P283" s="54"/>
      <c r="Q283" s="56"/>
      <c r="R283" s="71" t="str">
        <f>IF(PlanMegVeiklos[[#This Row],[Mėginių ėmimo vietos pavadinimas ]]&lt;&gt;"",SUM(PlanMegVeiklos[[#This Row],[1]:[12]]),"")</f>
        <v/>
      </c>
    </row>
    <row r="284" spans="2:18" ht="18" x14ac:dyDescent="0.25">
      <c r="B284" s="73" t="str">
        <f ca="1">IF(PlanMegVeiklos[[#This Row],[Mėginių ėmimo vietos pavadinimas ]]="","",IF(ROW()=12,1,MAX(INDIRECT("B12:B"&amp;ROW()-1))+1))</f>
        <v/>
      </c>
      <c r="C284" s="90"/>
      <c r="D284" s="88"/>
      <c r="E284" s="87"/>
      <c r="F284" s="54"/>
      <c r="G284" s="54"/>
      <c r="H284" s="54"/>
      <c r="I284" s="54"/>
      <c r="J284" s="54"/>
      <c r="K284" s="54"/>
      <c r="L284" s="54"/>
      <c r="M284" s="54"/>
      <c r="N284" s="54"/>
      <c r="O284" s="54"/>
      <c r="P284" s="54"/>
      <c r="Q284" s="56"/>
      <c r="R284" s="71" t="str">
        <f>IF(PlanMegVeiklos[[#This Row],[Mėginių ėmimo vietos pavadinimas ]]&lt;&gt;"",SUM(PlanMegVeiklos[[#This Row],[1]:[12]]),"")</f>
        <v/>
      </c>
    </row>
    <row r="285" spans="2:18" ht="18" x14ac:dyDescent="0.25">
      <c r="B285" s="73" t="str">
        <f ca="1">IF(PlanMegVeiklos[[#This Row],[Mėginių ėmimo vietos pavadinimas ]]="","",IF(ROW()=12,1,MAX(INDIRECT("B12:B"&amp;ROW()-1))+1))</f>
        <v/>
      </c>
      <c r="C285" s="90"/>
      <c r="D285" s="88"/>
      <c r="E285" s="87"/>
      <c r="F285" s="54"/>
      <c r="G285" s="54"/>
      <c r="H285" s="54"/>
      <c r="I285" s="54"/>
      <c r="J285" s="54"/>
      <c r="K285" s="54"/>
      <c r="L285" s="54"/>
      <c r="M285" s="54"/>
      <c r="N285" s="54"/>
      <c r="O285" s="54"/>
      <c r="P285" s="54"/>
      <c r="Q285" s="56"/>
      <c r="R285" s="71" t="str">
        <f>IF(PlanMegVeiklos[[#This Row],[Mėginių ėmimo vietos pavadinimas ]]&lt;&gt;"",SUM(PlanMegVeiklos[[#This Row],[1]:[12]]),"")</f>
        <v/>
      </c>
    </row>
    <row r="286" spans="2:18" ht="18" x14ac:dyDescent="0.25">
      <c r="B286" s="73" t="str">
        <f ca="1">IF(PlanMegVeiklos[[#This Row],[Mėginių ėmimo vietos pavadinimas ]]="","",IF(ROW()=12,1,MAX(INDIRECT("B12:B"&amp;ROW()-1))+1))</f>
        <v/>
      </c>
      <c r="C286" s="90"/>
      <c r="D286" s="88"/>
      <c r="E286" s="87"/>
      <c r="F286" s="54"/>
      <c r="G286" s="54"/>
      <c r="H286" s="54"/>
      <c r="I286" s="54"/>
      <c r="J286" s="54"/>
      <c r="K286" s="54"/>
      <c r="L286" s="54"/>
      <c r="M286" s="54"/>
      <c r="N286" s="54"/>
      <c r="O286" s="54"/>
      <c r="P286" s="54"/>
      <c r="Q286" s="56"/>
      <c r="R286" s="71" t="str">
        <f>IF(PlanMegVeiklos[[#This Row],[Mėginių ėmimo vietos pavadinimas ]]&lt;&gt;"",SUM(PlanMegVeiklos[[#This Row],[1]:[12]]),"")</f>
        <v/>
      </c>
    </row>
    <row r="287" spans="2:18" ht="18" x14ac:dyDescent="0.25">
      <c r="B287" s="73" t="str">
        <f ca="1">IF(PlanMegVeiklos[[#This Row],[Mėginių ėmimo vietos pavadinimas ]]="","",IF(ROW()=12,1,MAX(INDIRECT("B12:B"&amp;ROW()-1))+1))</f>
        <v/>
      </c>
      <c r="C287" s="90"/>
      <c r="D287" s="88"/>
      <c r="E287" s="87"/>
      <c r="F287" s="54"/>
      <c r="G287" s="54"/>
      <c r="H287" s="54"/>
      <c r="I287" s="54"/>
      <c r="J287" s="54"/>
      <c r="K287" s="54"/>
      <c r="L287" s="54"/>
      <c r="M287" s="54"/>
      <c r="N287" s="54"/>
      <c r="O287" s="54"/>
      <c r="P287" s="54"/>
      <c r="Q287" s="56"/>
      <c r="R287" s="71" t="str">
        <f>IF(PlanMegVeiklos[[#This Row],[Mėginių ėmimo vietos pavadinimas ]]&lt;&gt;"",SUM(PlanMegVeiklos[[#This Row],[1]:[12]]),"")</f>
        <v/>
      </c>
    </row>
    <row r="288" spans="2:18" ht="18" x14ac:dyDescent="0.25">
      <c r="B288" s="73" t="str">
        <f ca="1">IF(PlanMegVeiklos[[#This Row],[Mėginių ėmimo vietos pavadinimas ]]="","",IF(ROW()=12,1,MAX(INDIRECT("B12:B"&amp;ROW()-1))+1))</f>
        <v/>
      </c>
      <c r="C288" s="90"/>
      <c r="D288" s="88"/>
      <c r="E288" s="87"/>
      <c r="F288" s="54"/>
      <c r="G288" s="54"/>
      <c r="H288" s="54"/>
      <c r="I288" s="54"/>
      <c r="J288" s="54"/>
      <c r="K288" s="54"/>
      <c r="L288" s="54"/>
      <c r="M288" s="54"/>
      <c r="N288" s="54"/>
      <c r="O288" s="54"/>
      <c r="P288" s="54"/>
      <c r="Q288" s="56"/>
      <c r="R288" s="71" t="str">
        <f>IF(PlanMegVeiklos[[#This Row],[Mėginių ėmimo vietos pavadinimas ]]&lt;&gt;"",SUM(PlanMegVeiklos[[#This Row],[1]:[12]]),"")</f>
        <v/>
      </c>
    </row>
    <row r="289" spans="2:18" ht="18" x14ac:dyDescent="0.25">
      <c r="B289" s="73" t="str">
        <f ca="1">IF(PlanMegVeiklos[[#This Row],[Mėginių ėmimo vietos pavadinimas ]]="","",IF(ROW()=12,1,MAX(INDIRECT("B12:B"&amp;ROW()-1))+1))</f>
        <v/>
      </c>
      <c r="C289" s="90"/>
      <c r="D289" s="88"/>
      <c r="E289" s="87"/>
      <c r="F289" s="54"/>
      <c r="G289" s="54"/>
      <c r="H289" s="54"/>
      <c r="I289" s="54"/>
      <c r="J289" s="54"/>
      <c r="K289" s="54"/>
      <c r="L289" s="54"/>
      <c r="M289" s="54"/>
      <c r="N289" s="54"/>
      <c r="O289" s="54"/>
      <c r="P289" s="54"/>
      <c r="Q289" s="56"/>
      <c r="R289" s="71" t="str">
        <f>IF(PlanMegVeiklos[[#This Row],[Mėginių ėmimo vietos pavadinimas ]]&lt;&gt;"",SUM(PlanMegVeiklos[[#This Row],[1]:[12]]),"")</f>
        <v/>
      </c>
    </row>
    <row r="290" spans="2:18" ht="18" x14ac:dyDescent="0.25">
      <c r="B290" s="73" t="str">
        <f ca="1">IF(PlanMegVeiklos[[#This Row],[Mėginių ėmimo vietos pavadinimas ]]="","",IF(ROW()=12,1,MAX(INDIRECT("B12:B"&amp;ROW()-1))+1))</f>
        <v/>
      </c>
      <c r="C290" s="90"/>
      <c r="D290" s="88"/>
      <c r="E290" s="87"/>
      <c r="F290" s="54"/>
      <c r="G290" s="54"/>
      <c r="H290" s="54"/>
      <c r="I290" s="54"/>
      <c r="J290" s="54"/>
      <c r="K290" s="54"/>
      <c r="L290" s="54"/>
      <c r="M290" s="54"/>
      <c r="N290" s="54"/>
      <c r="O290" s="54"/>
      <c r="P290" s="54"/>
      <c r="Q290" s="56"/>
      <c r="R290" s="71" t="str">
        <f>IF(PlanMegVeiklos[[#This Row],[Mėginių ėmimo vietos pavadinimas ]]&lt;&gt;"",SUM(PlanMegVeiklos[[#This Row],[1]:[12]]),"")</f>
        <v/>
      </c>
    </row>
    <row r="291" spans="2:18" ht="18" x14ac:dyDescent="0.25">
      <c r="B291" s="73" t="str">
        <f ca="1">IF(PlanMegVeiklos[[#This Row],[Mėginių ėmimo vietos pavadinimas ]]="","",IF(ROW()=12,1,MAX(INDIRECT("B12:B"&amp;ROW()-1))+1))</f>
        <v/>
      </c>
      <c r="C291" s="90"/>
      <c r="D291" s="88"/>
      <c r="E291" s="87"/>
      <c r="F291" s="54"/>
      <c r="G291" s="54"/>
      <c r="H291" s="54"/>
      <c r="I291" s="54"/>
      <c r="J291" s="54"/>
      <c r="K291" s="54"/>
      <c r="L291" s="54"/>
      <c r="M291" s="54"/>
      <c r="N291" s="54"/>
      <c r="O291" s="54"/>
      <c r="P291" s="54"/>
      <c r="Q291" s="56"/>
      <c r="R291" s="71" t="str">
        <f>IF(PlanMegVeiklos[[#This Row],[Mėginių ėmimo vietos pavadinimas ]]&lt;&gt;"",SUM(PlanMegVeiklos[[#This Row],[1]:[12]]),"")</f>
        <v/>
      </c>
    </row>
    <row r="292" spans="2:18" ht="18" x14ac:dyDescent="0.25">
      <c r="B292" s="73" t="str">
        <f ca="1">IF(PlanMegVeiklos[[#This Row],[Mėginių ėmimo vietos pavadinimas ]]="","",IF(ROW()=12,1,MAX(INDIRECT("B12:B"&amp;ROW()-1))+1))</f>
        <v/>
      </c>
      <c r="C292" s="90"/>
      <c r="D292" s="88"/>
      <c r="E292" s="87"/>
      <c r="F292" s="54"/>
      <c r="G292" s="54"/>
      <c r="H292" s="54"/>
      <c r="I292" s="54"/>
      <c r="J292" s="54"/>
      <c r="K292" s="54"/>
      <c r="L292" s="54"/>
      <c r="M292" s="54"/>
      <c r="N292" s="54"/>
      <c r="O292" s="54"/>
      <c r="P292" s="54"/>
      <c r="Q292" s="56"/>
      <c r="R292" s="71" t="str">
        <f>IF(PlanMegVeiklos[[#This Row],[Mėginių ėmimo vietos pavadinimas ]]&lt;&gt;"",SUM(PlanMegVeiklos[[#This Row],[1]:[12]]),"")</f>
        <v/>
      </c>
    </row>
    <row r="293" spans="2:18" ht="18" x14ac:dyDescent="0.25">
      <c r="B293" s="73" t="str">
        <f ca="1">IF(PlanMegVeiklos[[#This Row],[Mėginių ėmimo vietos pavadinimas ]]="","",IF(ROW()=12,1,MAX(INDIRECT("B12:B"&amp;ROW()-1))+1))</f>
        <v/>
      </c>
      <c r="C293" s="90"/>
      <c r="D293" s="88"/>
      <c r="E293" s="87"/>
      <c r="F293" s="54"/>
      <c r="G293" s="54"/>
      <c r="H293" s="54"/>
      <c r="I293" s="54"/>
      <c r="J293" s="54"/>
      <c r="K293" s="54"/>
      <c r="L293" s="54"/>
      <c r="M293" s="54"/>
      <c r="N293" s="54"/>
      <c r="O293" s="54"/>
      <c r="P293" s="54"/>
      <c r="Q293" s="56"/>
      <c r="R293" s="71" t="str">
        <f>IF(PlanMegVeiklos[[#This Row],[Mėginių ėmimo vietos pavadinimas ]]&lt;&gt;"",SUM(PlanMegVeiklos[[#This Row],[1]:[12]]),"")</f>
        <v/>
      </c>
    </row>
    <row r="294" spans="2:18" ht="18" x14ac:dyDescent="0.25">
      <c r="B294" s="73" t="str">
        <f ca="1">IF(PlanMegVeiklos[[#This Row],[Mėginių ėmimo vietos pavadinimas ]]="","",IF(ROW()=12,1,MAX(INDIRECT("B12:B"&amp;ROW()-1))+1))</f>
        <v/>
      </c>
      <c r="C294" s="90"/>
      <c r="D294" s="88"/>
      <c r="E294" s="87"/>
      <c r="F294" s="54"/>
      <c r="G294" s="54"/>
      <c r="H294" s="54"/>
      <c r="I294" s="54"/>
      <c r="J294" s="54"/>
      <c r="K294" s="54"/>
      <c r="L294" s="54"/>
      <c r="M294" s="54"/>
      <c r="N294" s="54"/>
      <c r="O294" s="54"/>
      <c r="P294" s="54"/>
      <c r="Q294" s="56"/>
      <c r="R294" s="71" t="str">
        <f>IF(PlanMegVeiklos[[#This Row],[Mėginių ėmimo vietos pavadinimas ]]&lt;&gt;"",SUM(PlanMegVeiklos[[#This Row],[1]:[12]]),"")</f>
        <v/>
      </c>
    </row>
    <row r="295" spans="2:18" ht="18" x14ac:dyDescent="0.25">
      <c r="B295" s="73" t="str">
        <f ca="1">IF(PlanMegVeiklos[[#This Row],[Mėginių ėmimo vietos pavadinimas ]]="","",IF(ROW()=12,1,MAX(INDIRECT("B12:B"&amp;ROW()-1))+1))</f>
        <v/>
      </c>
      <c r="C295" s="90"/>
      <c r="D295" s="88"/>
      <c r="E295" s="87"/>
      <c r="F295" s="54"/>
      <c r="G295" s="54"/>
      <c r="H295" s="54"/>
      <c r="I295" s="54"/>
      <c r="J295" s="54"/>
      <c r="K295" s="54"/>
      <c r="L295" s="54"/>
      <c r="M295" s="54"/>
      <c r="N295" s="54"/>
      <c r="O295" s="54"/>
      <c r="P295" s="54"/>
      <c r="Q295" s="56"/>
      <c r="R295" s="71" t="str">
        <f>IF(PlanMegVeiklos[[#This Row],[Mėginių ėmimo vietos pavadinimas ]]&lt;&gt;"",SUM(PlanMegVeiklos[[#This Row],[1]:[12]]),"")</f>
        <v/>
      </c>
    </row>
    <row r="296" spans="2:18" ht="18" x14ac:dyDescent="0.25">
      <c r="B296" s="73" t="str">
        <f ca="1">IF(PlanMegVeiklos[[#This Row],[Mėginių ėmimo vietos pavadinimas ]]="","",IF(ROW()=12,1,MAX(INDIRECT("B12:B"&amp;ROW()-1))+1))</f>
        <v/>
      </c>
      <c r="C296" s="90"/>
      <c r="D296" s="88"/>
      <c r="E296" s="87"/>
      <c r="F296" s="54"/>
      <c r="G296" s="54"/>
      <c r="H296" s="54"/>
      <c r="I296" s="54"/>
      <c r="J296" s="54"/>
      <c r="K296" s="54"/>
      <c r="L296" s="54"/>
      <c r="M296" s="54"/>
      <c r="N296" s="54"/>
      <c r="O296" s="54"/>
      <c r="P296" s="54"/>
      <c r="Q296" s="56"/>
      <c r="R296" s="71" t="str">
        <f>IF(PlanMegVeiklos[[#This Row],[Mėginių ėmimo vietos pavadinimas ]]&lt;&gt;"",SUM(PlanMegVeiklos[[#This Row],[1]:[12]]),"")</f>
        <v/>
      </c>
    </row>
    <row r="297" spans="2:18" ht="18" x14ac:dyDescent="0.25">
      <c r="B297" s="73" t="str">
        <f ca="1">IF(PlanMegVeiklos[[#This Row],[Mėginių ėmimo vietos pavadinimas ]]="","",IF(ROW()=12,1,MAX(INDIRECT("B12:B"&amp;ROW()-1))+1))</f>
        <v/>
      </c>
      <c r="C297" s="90"/>
      <c r="D297" s="88"/>
      <c r="E297" s="87"/>
      <c r="F297" s="54"/>
      <c r="G297" s="54"/>
      <c r="H297" s="54"/>
      <c r="I297" s="54"/>
      <c r="J297" s="54"/>
      <c r="K297" s="54"/>
      <c r="L297" s="54"/>
      <c r="M297" s="54"/>
      <c r="N297" s="54"/>
      <c r="O297" s="54"/>
      <c r="P297" s="54"/>
      <c r="Q297" s="56"/>
      <c r="R297" s="71" t="str">
        <f>IF(PlanMegVeiklos[[#This Row],[Mėginių ėmimo vietos pavadinimas ]]&lt;&gt;"",SUM(PlanMegVeiklos[[#This Row],[1]:[12]]),"")</f>
        <v/>
      </c>
    </row>
    <row r="298" spans="2:18" ht="18" x14ac:dyDescent="0.25">
      <c r="B298" s="73" t="str">
        <f ca="1">IF(PlanMegVeiklos[[#This Row],[Mėginių ėmimo vietos pavadinimas ]]="","",IF(ROW()=12,1,MAX(INDIRECT("B12:B"&amp;ROW()-1))+1))</f>
        <v/>
      </c>
      <c r="C298" s="90"/>
      <c r="D298" s="88"/>
      <c r="E298" s="87"/>
      <c r="F298" s="54"/>
      <c r="G298" s="54"/>
      <c r="H298" s="54"/>
      <c r="I298" s="54"/>
      <c r="J298" s="54"/>
      <c r="K298" s="54"/>
      <c r="L298" s="54"/>
      <c r="M298" s="54"/>
      <c r="N298" s="54"/>
      <c r="O298" s="54"/>
      <c r="P298" s="54"/>
      <c r="Q298" s="56"/>
      <c r="R298" s="71" t="str">
        <f>IF(PlanMegVeiklos[[#This Row],[Mėginių ėmimo vietos pavadinimas ]]&lt;&gt;"",SUM(PlanMegVeiklos[[#This Row],[1]:[12]]),"")</f>
        <v/>
      </c>
    </row>
    <row r="299" spans="2:18" ht="18" x14ac:dyDescent="0.25">
      <c r="B299" s="73" t="str">
        <f ca="1">IF(PlanMegVeiklos[[#This Row],[Mėginių ėmimo vietos pavadinimas ]]="","",IF(ROW()=12,1,MAX(INDIRECT("B12:B"&amp;ROW()-1))+1))</f>
        <v/>
      </c>
      <c r="C299" s="90"/>
      <c r="D299" s="88"/>
      <c r="E299" s="87"/>
      <c r="F299" s="54"/>
      <c r="G299" s="54"/>
      <c r="H299" s="54"/>
      <c r="I299" s="54"/>
      <c r="J299" s="54"/>
      <c r="K299" s="54"/>
      <c r="L299" s="54"/>
      <c r="M299" s="54"/>
      <c r="N299" s="54"/>
      <c r="O299" s="54"/>
      <c r="P299" s="54"/>
      <c r="Q299" s="56"/>
      <c r="R299" s="71" t="str">
        <f>IF(PlanMegVeiklos[[#This Row],[Mėginių ėmimo vietos pavadinimas ]]&lt;&gt;"",SUM(PlanMegVeiklos[[#This Row],[1]:[12]]),"")</f>
        <v/>
      </c>
    </row>
    <row r="300" spans="2:18" ht="18" x14ac:dyDescent="0.25">
      <c r="B300" s="73" t="str">
        <f ca="1">IF(PlanMegVeiklos[[#This Row],[Mėginių ėmimo vietos pavadinimas ]]="","",IF(ROW()=12,1,MAX(INDIRECT("B12:B"&amp;ROW()-1))+1))</f>
        <v/>
      </c>
      <c r="C300" s="90"/>
      <c r="D300" s="88"/>
      <c r="E300" s="87"/>
      <c r="F300" s="54"/>
      <c r="G300" s="54"/>
      <c r="H300" s="54"/>
      <c r="I300" s="54"/>
      <c r="J300" s="54"/>
      <c r="K300" s="54"/>
      <c r="L300" s="54"/>
      <c r="M300" s="54"/>
      <c r="N300" s="54"/>
      <c r="O300" s="54"/>
      <c r="P300" s="54"/>
      <c r="Q300" s="56"/>
      <c r="R300" s="71" t="str">
        <f>IF(PlanMegVeiklos[[#This Row],[Mėginių ėmimo vietos pavadinimas ]]&lt;&gt;"",SUM(PlanMegVeiklos[[#This Row],[1]:[12]]),"")</f>
        <v/>
      </c>
    </row>
    <row r="301" spans="2:18" ht="18" x14ac:dyDescent="0.25">
      <c r="B301" s="73" t="str">
        <f ca="1">IF(PlanMegVeiklos[[#This Row],[Mėginių ėmimo vietos pavadinimas ]]="","",IF(ROW()=12,1,MAX(INDIRECT("B12:B"&amp;ROW()-1))+1))</f>
        <v/>
      </c>
      <c r="C301" s="90"/>
      <c r="D301" s="88"/>
      <c r="E301" s="87"/>
      <c r="F301" s="54"/>
      <c r="G301" s="54"/>
      <c r="H301" s="54"/>
      <c r="I301" s="54"/>
      <c r="J301" s="54"/>
      <c r="K301" s="54"/>
      <c r="L301" s="54"/>
      <c r="M301" s="54"/>
      <c r="N301" s="54"/>
      <c r="O301" s="54"/>
      <c r="P301" s="54"/>
      <c r="Q301" s="56"/>
      <c r="R301" s="71" t="str">
        <f>IF(PlanMegVeiklos[[#This Row],[Mėginių ėmimo vietos pavadinimas ]]&lt;&gt;"",SUM(PlanMegVeiklos[[#This Row],[1]:[12]]),"")</f>
        <v/>
      </c>
    </row>
    <row r="302" spans="2:18" ht="18" x14ac:dyDescent="0.25">
      <c r="B302" s="73" t="str">
        <f ca="1">IF(PlanMegVeiklos[[#This Row],[Mėginių ėmimo vietos pavadinimas ]]="","",IF(ROW()=12,1,MAX(INDIRECT("B12:B"&amp;ROW()-1))+1))</f>
        <v/>
      </c>
      <c r="C302" s="90"/>
      <c r="D302" s="88"/>
      <c r="E302" s="87"/>
      <c r="F302" s="54"/>
      <c r="G302" s="54"/>
      <c r="H302" s="54"/>
      <c r="I302" s="54"/>
      <c r="J302" s="54"/>
      <c r="K302" s="54"/>
      <c r="L302" s="54"/>
      <c r="M302" s="54"/>
      <c r="N302" s="54"/>
      <c r="O302" s="54"/>
      <c r="P302" s="54"/>
      <c r="Q302" s="56"/>
      <c r="R302" s="71" t="str">
        <f>IF(PlanMegVeiklos[[#This Row],[Mėginių ėmimo vietos pavadinimas ]]&lt;&gt;"",SUM(PlanMegVeiklos[[#This Row],[1]:[12]]),"")</f>
        <v/>
      </c>
    </row>
    <row r="303" spans="2:18" ht="18" x14ac:dyDescent="0.25">
      <c r="B303" s="73" t="str">
        <f ca="1">IF(PlanMegVeiklos[[#This Row],[Mėginių ėmimo vietos pavadinimas ]]="","",IF(ROW()=12,1,MAX(INDIRECT("B12:B"&amp;ROW()-1))+1))</f>
        <v/>
      </c>
      <c r="C303" s="90"/>
      <c r="D303" s="88"/>
      <c r="E303" s="87"/>
      <c r="F303" s="54"/>
      <c r="G303" s="54"/>
      <c r="H303" s="54"/>
      <c r="I303" s="54"/>
      <c r="J303" s="54"/>
      <c r="K303" s="54"/>
      <c r="L303" s="54"/>
      <c r="M303" s="54"/>
      <c r="N303" s="54"/>
      <c r="O303" s="54"/>
      <c r="P303" s="54"/>
      <c r="Q303" s="56"/>
      <c r="R303" s="71" t="str">
        <f>IF(PlanMegVeiklos[[#This Row],[Mėginių ėmimo vietos pavadinimas ]]&lt;&gt;"",SUM(PlanMegVeiklos[[#This Row],[1]:[12]]),"")</f>
        <v/>
      </c>
    </row>
    <row r="304" spans="2:18" ht="18" x14ac:dyDescent="0.25">
      <c r="B304" s="73" t="str">
        <f ca="1">IF(PlanMegVeiklos[[#This Row],[Mėginių ėmimo vietos pavadinimas ]]="","",IF(ROW()=12,1,MAX(INDIRECT("B12:B"&amp;ROW()-1))+1))</f>
        <v/>
      </c>
      <c r="C304" s="90"/>
      <c r="D304" s="88"/>
      <c r="E304" s="87"/>
      <c r="F304" s="54"/>
      <c r="G304" s="54"/>
      <c r="H304" s="54"/>
      <c r="I304" s="54"/>
      <c r="J304" s="54"/>
      <c r="K304" s="54"/>
      <c r="L304" s="54"/>
      <c r="M304" s="54"/>
      <c r="N304" s="54"/>
      <c r="O304" s="54"/>
      <c r="P304" s="54"/>
      <c r="Q304" s="56"/>
      <c r="R304" s="71" t="str">
        <f>IF(PlanMegVeiklos[[#This Row],[Mėginių ėmimo vietos pavadinimas ]]&lt;&gt;"",SUM(PlanMegVeiklos[[#This Row],[1]:[12]]),"")</f>
        <v/>
      </c>
    </row>
    <row r="305" spans="2:23" ht="18" x14ac:dyDescent="0.25">
      <c r="B305" s="73" t="str">
        <f ca="1">IF(PlanMegVeiklos[[#This Row],[Mėginių ėmimo vietos pavadinimas ]]="","",IF(ROW()=12,1,MAX(INDIRECT("B12:B"&amp;ROW()-1))+1))</f>
        <v/>
      </c>
      <c r="C305" s="90"/>
      <c r="D305" s="88"/>
      <c r="E305" s="87"/>
      <c r="F305" s="54"/>
      <c r="G305" s="54"/>
      <c r="H305" s="54"/>
      <c r="I305" s="54"/>
      <c r="J305" s="54"/>
      <c r="K305" s="54"/>
      <c r="L305" s="54"/>
      <c r="M305" s="54"/>
      <c r="N305" s="54"/>
      <c r="O305" s="54"/>
      <c r="P305" s="54"/>
      <c r="Q305" s="56"/>
      <c r="R305" s="71" t="str">
        <f>IF(PlanMegVeiklos[[#This Row],[Mėginių ėmimo vietos pavadinimas ]]&lt;&gt;"",SUM(PlanMegVeiklos[[#This Row],[1]:[12]]),"")</f>
        <v/>
      </c>
    </row>
    <row r="306" spans="2:23" ht="18" x14ac:dyDescent="0.25">
      <c r="B306" s="73" t="str">
        <f ca="1">IF(PlanMegVeiklos[[#This Row],[Mėginių ėmimo vietos pavadinimas ]]="","",IF(ROW()=12,1,MAX(INDIRECT("B12:B"&amp;ROW()-1))+1))</f>
        <v/>
      </c>
      <c r="C306" s="90"/>
      <c r="D306" s="88"/>
      <c r="E306" s="87"/>
      <c r="F306" s="54"/>
      <c r="G306" s="54"/>
      <c r="H306" s="54"/>
      <c r="I306" s="54"/>
      <c r="J306" s="54"/>
      <c r="K306" s="54"/>
      <c r="L306" s="54"/>
      <c r="M306" s="54"/>
      <c r="N306" s="54"/>
      <c r="O306" s="54"/>
      <c r="P306" s="54"/>
      <c r="Q306" s="56"/>
      <c r="R306" s="71" t="str">
        <f>IF(PlanMegVeiklos[[#This Row],[Mėginių ėmimo vietos pavadinimas ]]&lt;&gt;"",SUM(PlanMegVeiklos[[#This Row],[1]:[12]]),"")</f>
        <v/>
      </c>
    </row>
    <row r="307" spans="2:23" ht="18" x14ac:dyDescent="0.25">
      <c r="B307" s="73" t="str">
        <f ca="1">IF(PlanMegVeiklos[[#This Row],[Mėginių ėmimo vietos pavadinimas ]]="","",IF(ROW()=12,1,MAX(INDIRECT("B12:B"&amp;ROW()-1))+1))</f>
        <v/>
      </c>
      <c r="C307" s="90"/>
      <c r="D307" s="88"/>
      <c r="E307" s="87"/>
      <c r="F307" s="54"/>
      <c r="G307" s="54"/>
      <c r="H307" s="54"/>
      <c r="I307" s="54"/>
      <c r="J307" s="54"/>
      <c r="K307" s="54"/>
      <c r="L307" s="54"/>
      <c r="M307" s="54"/>
      <c r="N307" s="54"/>
      <c r="O307" s="54"/>
      <c r="P307" s="54"/>
      <c r="Q307" s="56"/>
      <c r="R307" s="71" t="str">
        <f>IF(PlanMegVeiklos[[#This Row],[Mėginių ėmimo vietos pavadinimas ]]&lt;&gt;"",SUM(PlanMegVeiklos[[#This Row],[1]:[12]]),"")</f>
        <v/>
      </c>
    </row>
    <row r="308" spans="2:23" ht="18" x14ac:dyDescent="0.25">
      <c r="B308" s="73" t="str">
        <f ca="1">IF(PlanMegVeiklos[[#This Row],[Mėginių ėmimo vietos pavadinimas ]]="","",IF(ROW()=12,1,MAX(INDIRECT("B12:B"&amp;ROW()-1))+1))</f>
        <v/>
      </c>
      <c r="C308" s="90"/>
      <c r="D308" s="88"/>
      <c r="E308" s="87"/>
      <c r="F308" s="54"/>
      <c r="G308" s="54"/>
      <c r="H308" s="54"/>
      <c r="I308" s="54"/>
      <c r="J308" s="54"/>
      <c r="K308" s="54"/>
      <c r="L308" s="54"/>
      <c r="M308" s="54"/>
      <c r="N308" s="54"/>
      <c r="O308" s="54"/>
      <c r="P308" s="54"/>
      <c r="Q308" s="56"/>
      <c r="R308" s="71" t="str">
        <f>IF(PlanMegVeiklos[[#This Row],[Mėginių ėmimo vietos pavadinimas ]]&lt;&gt;"",SUM(PlanMegVeiklos[[#This Row],[1]:[12]]),"")</f>
        <v/>
      </c>
    </row>
    <row r="309" spans="2:23" ht="18" x14ac:dyDescent="0.25">
      <c r="B309" s="73" t="str">
        <f ca="1">IF(PlanMegVeiklos[[#This Row],[Mėginių ėmimo vietos pavadinimas ]]="","",IF(ROW()=12,1,MAX(INDIRECT("B12:B"&amp;ROW()-1))+1))</f>
        <v/>
      </c>
      <c r="C309" s="90"/>
      <c r="D309" s="88"/>
      <c r="E309" s="87"/>
      <c r="F309" s="54"/>
      <c r="G309" s="54"/>
      <c r="H309" s="54"/>
      <c r="I309" s="54"/>
      <c r="J309" s="54"/>
      <c r="K309" s="54"/>
      <c r="L309" s="54"/>
      <c r="M309" s="54"/>
      <c r="N309" s="54"/>
      <c r="O309" s="54"/>
      <c r="P309" s="54"/>
      <c r="Q309" s="56"/>
      <c r="R309" s="71" t="str">
        <f>IF(PlanMegVeiklos[[#This Row],[Mėginių ėmimo vietos pavadinimas ]]&lt;&gt;"",SUM(PlanMegVeiklos[[#This Row],[1]:[12]]),"")</f>
        <v/>
      </c>
    </row>
    <row r="310" spans="2:23" ht="18" x14ac:dyDescent="0.25">
      <c r="B310" s="73" t="str">
        <f ca="1">IF(PlanMegVeiklos[[#This Row],[Mėginių ėmimo vietos pavadinimas ]]="","",IF(ROW()=12,1,MAX(INDIRECT("B12:B"&amp;ROW()-1))+1))</f>
        <v/>
      </c>
      <c r="C310" s="90"/>
      <c r="D310" s="88"/>
      <c r="E310" s="87"/>
      <c r="F310" s="54"/>
      <c r="G310" s="54"/>
      <c r="H310" s="54"/>
      <c r="I310" s="54"/>
      <c r="J310" s="54"/>
      <c r="K310" s="54"/>
      <c r="L310" s="54"/>
      <c r="M310" s="54"/>
      <c r="N310" s="54"/>
      <c r="O310" s="54"/>
      <c r="P310" s="54"/>
      <c r="Q310" s="56"/>
      <c r="R310" s="71" t="str">
        <f>IF(PlanMegVeiklos[[#This Row],[Mėginių ėmimo vietos pavadinimas ]]&lt;&gt;"",SUM(PlanMegVeiklos[[#This Row],[1]:[12]]),"")</f>
        <v/>
      </c>
      <c r="S310"/>
      <c r="T310"/>
      <c r="U310"/>
      <c r="V310"/>
      <c r="W310"/>
    </row>
    <row r="311" spans="2:23" thickBot="1" x14ac:dyDescent="0.3">
      <c r="B311" s="73" t="str">
        <f ca="1">IF(PlanMegVeiklos[[#This Row],[Mėginių ėmimo vietos pavadinimas ]]="","",IF(ROW()=12,1,MAX(INDIRECT("B12:B"&amp;ROW()-1))+1))</f>
        <v/>
      </c>
      <c r="C311" s="90"/>
      <c r="D311" s="88"/>
      <c r="E311" s="87"/>
      <c r="F311" s="54"/>
      <c r="G311" s="54"/>
      <c r="H311" s="54"/>
      <c r="I311" s="54"/>
      <c r="J311" s="54"/>
      <c r="K311" s="54"/>
      <c r="L311" s="54"/>
      <c r="M311" s="54"/>
      <c r="N311" s="54"/>
      <c r="O311" s="54"/>
      <c r="P311" s="54"/>
      <c r="Q311" s="56"/>
      <c r="R311" s="71" t="str">
        <f>IF(PlanMegVeiklos[[#This Row],[Mėginių ėmimo vietos pavadinimas ]]&lt;&gt;"",SUM(PlanMegVeiklos[[#This Row],[1]:[12]]),"")</f>
        <v/>
      </c>
      <c r="S311"/>
      <c r="T311"/>
      <c r="U311"/>
      <c r="V311"/>
      <c r="W311"/>
    </row>
    <row r="312" spans="2:23" ht="18.75" customHeight="1" thickTop="1" x14ac:dyDescent="0.25">
      <c r="B312" s="57"/>
      <c r="C312" s="58"/>
      <c r="D312" s="59"/>
      <c r="E312" s="60"/>
      <c r="F312" s="61"/>
      <c r="G312" s="61"/>
      <c r="H312" s="61"/>
      <c r="I312" s="61"/>
      <c r="J312" s="61"/>
      <c r="K312" s="61"/>
      <c r="L312" s="61"/>
      <c r="M312" s="61"/>
      <c r="N312" s="61"/>
      <c r="O312" s="61"/>
      <c r="P312" s="61"/>
      <c r="Q312" s="62"/>
      <c r="R312" s="91" t="s">
        <v>179</v>
      </c>
      <c r="S312"/>
      <c r="T312"/>
      <c r="U312"/>
      <c r="V312"/>
      <c r="W312"/>
    </row>
  </sheetData>
  <sheetProtection algorithmName="SHA-512" hashValue="5tl0mSrk0oYjdNuFYah00uitOCc4OYUEgPmUgMwlQuCDAZe6d2pf7ZQ7ArAc9Xhbk0KsDSIyqElz64HBqx1kow==" saltValue="vY2brcopbo9qL5vH2nd8JA==" spinCount="100000" sheet="1" autoFilter="0"/>
  <mergeCells count="3">
    <mergeCell ref="B4:E4"/>
    <mergeCell ref="B9:E9"/>
    <mergeCell ref="F10:Q10"/>
  </mergeCells>
  <phoneticPr fontId="3" type="noConversion"/>
  <conditionalFormatting sqref="D11:D311">
    <cfRule type="expression" dxfId="13" priority="14" stopIfTrue="1">
      <formula>AND($C11&lt;&gt;"",$D11="")</formula>
    </cfRule>
  </conditionalFormatting>
  <conditionalFormatting sqref="E12:E311">
    <cfRule type="expression" dxfId="11" priority="17" stopIfTrue="1">
      <formula>AND($D12&lt;&gt;"",$E12="")</formula>
    </cfRule>
  </conditionalFormatting>
  <pageMargins left="0.7" right="0.7" top="0.75" bottom="0.75" header="0.3" footer="0.3"/>
  <pageSetup scale="58" fitToHeight="7" orientation="landscape" r:id="rId1"/>
  <drawing r:id="rId2"/>
  <legacyDrawing r:id="rId3"/>
  <tableParts count="2">
    <tablePart r:id="rId4"/>
    <tablePart r:id="rId5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5" id="{FF146401-80A7-4955-9D38-CDC528BFF069}">
            <xm:f>_tarpinės!$P$9&gt;_tarpinės!$P$10</xm:f>
            <x14:dxf>
              <font>
                <color theme="5" tint="-0.499984740745262"/>
              </font>
            </x14:dxf>
          </x14:cfRule>
          <xm:sqref>D7</xm:sqref>
        </x14:conditionalFormatting>
        <x14:conditionalFormatting xmlns:xm="http://schemas.microsoft.com/office/excel/2006/main">
          <x14:cfRule type="expression" priority="18" id="{37858947-5204-46A5-907D-AFFD87C437D5}">
            <xm:f>AND(_tarpinės!$P$9&gt;_tarpinės!$P$10,$E$7="")</xm:f>
            <x14:dxf>
              <fill>
                <patternFill patternType="lightGray">
                  <fgColor theme="5" tint="0.39994506668294322"/>
                </patternFill>
              </fill>
            </x14:dxf>
          </x14:cfRule>
          <xm:sqref>E7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Validacijos klaida" error="Pasirinkite iš sąrašo" promptTitle="Įvedamas skaičius" xr:uid="{994265D0-319E-4CB1-88B2-92F53D46DC54}">
          <x14:formula1>
            <xm:f>_tarpinės!$P$2:$P$6</xm:f>
          </x14:formula1>
          <xm:sqref>D7</xm:sqref>
        </x14:dataValidation>
        <x14:dataValidation type="list" allowBlank="1" showInputMessage="1" showErrorMessage="1" xr:uid="{2DE7ED40-0583-4F42-AE58-2710D5125650}">
          <x14:formula1>
            <xm:f>_tarpinės!$M$2:$M$8</xm:f>
          </x14:formula1>
          <xm:sqref>E12:E311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8DD84-58DA-4C86-B581-01B4D4E7FF45}">
  <sheetPr>
    <tabColor theme="5" tint="0.79998168889431442"/>
    <pageSetUpPr fitToPage="1"/>
  </sheetPr>
  <dimension ref="A1:H91"/>
  <sheetViews>
    <sheetView showGridLines="0" zoomScaleNormal="100" workbookViewId="0">
      <selection activeCell="G7" sqref="G7"/>
    </sheetView>
  </sheetViews>
  <sheetFormatPr defaultColWidth="8.85546875" defaultRowHeight="18.75" customHeight="1" x14ac:dyDescent="0.25"/>
  <cols>
    <col min="1" max="1" width="5" style="10" customWidth="1"/>
    <col min="2" max="2" width="20.28515625" style="10" customWidth="1"/>
    <col min="3" max="3" width="31.42578125" style="10" customWidth="1"/>
    <col min="4" max="4" width="56.5703125" style="10" customWidth="1"/>
    <col min="5" max="5" width="12" style="10" bestFit="1" customWidth="1"/>
    <col min="6" max="6" width="17.140625" style="10" customWidth="1"/>
    <col min="7" max="7" width="16" style="10" customWidth="1"/>
    <col min="8" max="8" width="58.42578125" style="10" customWidth="1"/>
    <col min="9" max="16384" width="8.85546875" style="10"/>
  </cols>
  <sheetData>
    <row r="1" spans="1:8" ht="18.75" customHeight="1" x14ac:dyDescent="0.25">
      <c r="A1"/>
      <c r="B1"/>
      <c r="C1"/>
    </row>
    <row r="2" spans="1:8" ht="18.75" customHeight="1" x14ac:dyDescent="0.25">
      <c r="A2"/>
      <c r="B2"/>
      <c r="C2"/>
    </row>
    <row r="3" spans="1:8" ht="18.75" customHeight="1" x14ac:dyDescent="0.25">
      <c r="A3"/>
      <c r="B3"/>
      <c r="C3"/>
    </row>
    <row r="4" spans="1:8" ht="22.5" x14ac:dyDescent="0.25">
      <c r="B4" s="112" t="s">
        <v>18</v>
      </c>
      <c r="C4" s="112"/>
      <c r="D4" s="112"/>
    </row>
    <row r="6" spans="1:8" ht="36" x14ac:dyDescent="0.25">
      <c r="B6" s="6" t="s">
        <v>90</v>
      </c>
      <c r="C6" s="6" t="s">
        <v>62</v>
      </c>
      <c r="D6" s="6" t="s">
        <v>91</v>
      </c>
      <c r="E6" s="7" t="s">
        <v>92</v>
      </c>
      <c r="F6" s="7" t="s">
        <v>63</v>
      </c>
      <c r="G6" s="8" t="s">
        <v>180</v>
      </c>
      <c r="H6" s="9" t="s">
        <v>65</v>
      </c>
    </row>
    <row r="7" spans="1:8" ht="18.75" customHeight="1" x14ac:dyDescent="0.25">
      <c r="B7" s="77" t="s">
        <v>181</v>
      </c>
      <c r="C7" s="78" t="str">
        <f>VLOOKUP(PlanRodVeiklos[[#This Row],[Kodas]],Rodikliai[],2,FALSE)</f>
        <v>Veiklos stebėsenos rodikliai</v>
      </c>
      <c r="D7" s="78" t="str">
        <f>VLOOKUP(PlanRodVeiklos[[#This Row],[Kodas]],Rodikliai[],3,FALSE)</f>
        <v>Drumstumas vandens tiekimo įmonėje</v>
      </c>
      <c r="E7" s="79" t="str">
        <f>IFERROR(IF(VLOOKUP(PlanRodVeiklos[[#This Row],[Kodas]],TarpRuošimas[],3,FALSE)=0,"",VLOOKUP(PlanRodVeiklos[[#This Row],[Kodas]],TarpReik[],3,FALSE)),"")</f>
        <v>Dr</v>
      </c>
      <c r="F7" s="84" t="str">
        <f>IFERROR(IF(PlanRodVeiklos[[#This Row],[Kodas]]="LT_G9_029",VLOOKUP("Veiklos",TarpDažnumas[],2,FALSE),""),"")</f>
        <v/>
      </c>
      <c r="G7" s="100" t="str">
        <f>IFERROR(IF(PlanGrDr="","",PlanGrDr),"")</f>
        <v/>
      </c>
      <c r="H7" s="118" t="str">
        <f>IF(PlanGrDrNote="","",PlanGrDrNote)</f>
        <v/>
      </c>
    </row>
    <row r="8" spans="1:8" ht="18" x14ac:dyDescent="0.25">
      <c r="B8" s="77" t="s">
        <v>186</v>
      </c>
      <c r="C8" s="78" t="str">
        <f>VLOOKUP(PlanRodVeiklos[[#This Row],[Kodas]],Rodikliai[],2,FALSE)</f>
        <v>Veiklos stebėsenos rodikliai</v>
      </c>
      <c r="D8" s="78" t="str">
        <f>VLOOKUP(PlanRodVeiklos[[#This Row],[Kodas]],Rodikliai[],3,FALSE)</f>
        <v>Somatiniai kolifagai</v>
      </c>
      <c r="E8" s="79" t="str">
        <f>IFERROR(IF(VLOOKUP(PlanRodVeiklos[[#This Row],[Kodas]],TarpRuošimas[],3,FALSE)=0,"",VLOOKUP(PlanRodVeiklos[[#This Row],[Kodas]],TarpReik[],3,FALSE)),"")</f>
        <v/>
      </c>
      <c r="F8" s="80" t="str">
        <f>IFERROR(IF(PlanRodVeiklos[[#This Row],[Kodas]]="LT_G9_029",VLOOKUP("Veiklos",TarpDažnumas[],2,FALSE),""),"")</f>
        <v/>
      </c>
      <c r="G8" s="41"/>
      <c r="H8" s="115"/>
    </row>
    <row r="9" spans="1:8" ht="18" x14ac:dyDescent="0.25">
      <c r="B9" s="77" t="s">
        <v>185</v>
      </c>
      <c r="C9" s="78" t="str">
        <f>VLOOKUP(PlanRodVeiklos[[#This Row],[Kodas]],Rodikliai[],2,FALSE)</f>
        <v>Cheminiai rodikliai</v>
      </c>
      <c r="D9" s="78" t="str">
        <f>VLOOKUP(PlanRodVeiklos[[#This Row],[Kodas]],Rodikliai[],3,FALSE)</f>
        <v>Laisvasis chloras</v>
      </c>
      <c r="E9" s="79" t="str">
        <f>IFERROR(IF(VLOOKUP(PlanRodVeiklos[[#This Row],[Kodas]],TarpRuošimas[],3,FALSE)=0,"",VLOOKUP(PlanRodVeiklos[[#This Row],[Kodas]],TarpReik[],3,FALSE)),"")</f>
        <v/>
      </c>
      <c r="F9" s="80" t="str">
        <f>IFERROR(IF(PlanRodVeiklos[[#This Row],[Kodas]]="LT_G9_029",VLOOKUP("Veiklos",TarpDažnumas[],2,FALSE),""),"")</f>
        <v/>
      </c>
      <c r="G9" s="42"/>
      <c r="H9" s="115"/>
    </row>
    <row r="10" spans="1:8" ht="18" x14ac:dyDescent="0.25">
      <c r="B10" s="77" t="s">
        <v>111</v>
      </c>
      <c r="C10" s="78" t="str">
        <f>VLOOKUP(PlanRodVeiklos[[#This Row],[Kodas]],Rodikliai[],2,FALSE)</f>
        <v>Cheminiai rodikliai</v>
      </c>
      <c r="D10" s="78" t="str">
        <f>VLOOKUP(PlanRodVeiklos[[#This Row],[Kodas]],Rodikliai[],3,FALSE)</f>
        <v>1,2-dichloretanas</v>
      </c>
      <c r="E10" s="79" t="str">
        <f>IFERROR(IF(VLOOKUP(PlanRodVeiklos[[#This Row],[Kodas]],TarpRuošimas[],3,FALSE)=0,"",VLOOKUP(PlanRodVeiklos[[#This Row],[Kodas]],TarpReik[],3,FALSE)),"")</f>
        <v/>
      </c>
      <c r="F10" s="80" t="str">
        <f>IFERROR(IF(PlanRodVeiklos[[#This Row],[Kodas]]="LT_G9_029",VLOOKUP("Veiklos",TarpDažnumas[],2,FALSE),""),"")</f>
        <v/>
      </c>
      <c r="G10" s="41"/>
      <c r="H10" s="116"/>
    </row>
    <row r="11" spans="1:8" ht="18" x14ac:dyDescent="0.25">
      <c r="B11" s="77" t="s">
        <v>97</v>
      </c>
      <c r="C11" s="78" t="str">
        <f>VLOOKUP(PlanRodVeiklos[[#This Row],[Kodas]],Rodikliai[],2,FALSE)</f>
        <v>Cheminiai rodikliai</v>
      </c>
      <c r="D11" s="78" t="str">
        <f>VLOOKUP(PlanRodVeiklos[[#This Row],[Kodas]],Rodikliai[],3,FALSE)</f>
        <v>Akrilamidas</v>
      </c>
      <c r="E11" s="79" t="str">
        <f>IFERROR(IF(VLOOKUP(PlanRodVeiklos[[#This Row],[Kodas]],TarpRuošimas[],3,FALSE)=0,"",VLOOKUP(PlanRodVeiklos[[#This Row],[Kodas]],TarpReik[],3,FALSE)),"")</f>
        <v/>
      </c>
      <c r="F11" s="80" t="str">
        <f>IFERROR(IF(PlanRodVeiklos[[#This Row],[Kodas]]="LT_G9_029",VLOOKUP("Veiklos",TarpDažnumas[],2,FALSE),""),"")</f>
        <v/>
      </c>
      <c r="G11" s="42"/>
      <c r="H11" s="115"/>
    </row>
    <row r="12" spans="1:8" ht="18" x14ac:dyDescent="0.25">
      <c r="B12" s="77" t="s">
        <v>99</v>
      </c>
      <c r="C12" s="78" t="str">
        <f>VLOOKUP(PlanRodVeiklos[[#This Row],[Kodas]],Rodikliai[],2,FALSE)</f>
        <v>Cheminiai rodikliai</v>
      </c>
      <c r="D12" s="78" t="str">
        <f>VLOOKUP(PlanRodVeiklos[[#This Row],[Kodas]],Rodikliai[],3,FALSE)</f>
        <v>Arsenas</v>
      </c>
      <c r="E12" s="79" t="str">
        <f>IFERROR(IF(VLOOKUP(PlanRodVeiklos[[#This Row],[Kodas]],TarpRuošimas[],3,FALSE)=0,"",VLOOKUP(PlanRodVeiklos[[#This Row],[Kodas]],TarpReik[],3,FALSE)),"")</f>
        <v/>
      </c>
      <c r="F12" s="80" t="str">
        <f>IFERROR(IF(PlanRodVeiklos[[#This Row],[Kodas]]="LT_G9_029",VLOOKUP("Veiklos",TarpDažnumas[],2,FALSE),""),"")</f>
        <v/>
      </c>
      <c r="G12" s="42"/>
      <c r="H12" s="115"/>
    </row>
    <row r="13" spans="1:8" ht="18" x14ac:dyDescent="0.25">
      <c r="B13" s="77" t="s">
        <v>100</v>
      </c>
      <c r="C13" s="78" t="str">
        <f>VLOOKUP(PlanRodVeiklos[[#This Row],[Kodas]],Rodikliai[],2,FALSE)</f>
        <v>Cheminiai rodikliai</v>
      </c>
      <c r="D13" s="78" t="str">
        <f>VLOOKUP(PlanRodVeiklos[[#This Row],[Kodas]],Rodikliai[],3,FALSE)</f>
        <v>Benzenas</v>
      </c>
      <c r="E13" s="79" t="str">
        <f>IFERROR(IF(VLOOKUP(PlanRodVeiklos[[#This Row],[Kodas]],TarpRuošimas[],3,FALSE)=0,"",VLOOKUP(PlanRodVeiklos[[#This Row],[Kodas]],TarpReik[],3,FALSE)),"")</f>
        <v/>
      </c>
      <c r="F13" s="80" t="str">
        <f>IFERROR(IF(PlanRodVeiklos[[#This Row],[Kodas]]="LT_G9_029",VLOOKUP("Veiklos",TarpDažnumas[],2,FALSE),""),"")</f>
        <v/>
      </c>
      <c r="G13" s="42"/>
      <c r="H13" s="115"/>
    </row>
    <row r="14" spans="1:8" ht="18" x14ac:dyDescent="0.25">
      <c r="B14" s="77" t="s">
        <v>101</v>
      </c>
      <c r="C14" s="78" t="str">
        <f>VLOOKUP(PlanRodVeiklos[[#This Row],[Kodas]],Rodikliai[],2,FALSE)</f>
        <v>Cheminiai rodikliai</v>
      </c>
      <c r="D14" s="78" t="str">
        <f>VLOOKUP(PlanRodVeiklos[[#This Row],[Kodas]],Rodikliai[],3,FALSE)</f>
        <v>Benzo(a)pirenas</v>
      </c>
      <c r="E14" s="79" t="str">
        <f>IFERROR(IF(VLOOKUP(PlanRodVeiklos[[#This Row],[Kodas]],TarpRuošimas[],3,FALSE)=0,"",VLOOKUP(PlanRodVeiklos[[#This Row],[Kodas]],TarpReik[],3,FALSE)),"")</f>
        <v/>
      </c>
      <c r="F14" s="80" t="str">
        <f>IFERROR(IF(PlanRodVeiklos[[#This Row],[Kodas]]="LT_G9_029",VLOOKUP("Veiklos",TarpDažnumas[],2,FALSE),""),"")</f>
        <v/>
      </c>
      <c r="G14" s="42"/>
      <c r="H14" s="115"/>
    </row>
    <row r="15" spans="1:8" ht="18" x14ac:dyDescent="0.25">
      <c r="B15" s="77" t="s">
        <v>102</v>
      </c>
      <c r="C15" s="78" t="str">
        <f>VLOOKUP(PlanRodVeiklos[[#This Row],[Kodas]],Rodikliai[],2,FALSE)</f>
        <v>Cheminiai rodikliai</v>
      </c>
      <c r="D15" s="78" t="str">
        <f>VLOOKUP(PlanRodVeiklos[[#This Row],[Kodas]],Rodikliai[],3,FALSE)</f>
        <v>Bisfenolis A</v>
      </c>
      <c r="E15" s="79" t="str">
        <f>IFERROR(IF(VLOOKUP(PlanRodVeiklos[[#This Row],[Kodas]],TarpRuošimas[],3,FALSE)=0,"",VLOOKUP(PlanRodVeiklos[[#This Row],[Kodas]],TarpReik[],3,FALSE)),"")</f>
        <v/>
      </c>
      <c r="F15" s="80" t="str">
        <f>IFERROR(IF(PlanRodVeiklos[[#This Row],[Kodas]]="LT_G9_029",VLOOKUP("Veiklos",TarpDažnumas[],2,FALSE),""),"")</f>
        <v/>
      </c>
      <c r="G15" s="42"/>
      <c r="H15" s="115"/>
    </row>
    <row r="16" spans="1:8" ht="18" x14ac:dyDescent="0.25">
      <c r="B16" s="77" t="s">
        <v>103</v>
      </c>
      <c r="C16" s="78" t="str">
        <f>VLOOKUP(PlanRodVeiklos[[#This Row],[Kodas]],Rodikliai[],2,FALSE)</f>
        <v>Cheminiai rodikliai</v>
      </c>
      <c r="D16" s="78" t="str">
        <f>VLOOKUP(PlanRodVeiklos[[#This Row],[Kodas]],Rodikliai[],3,FALSE)</f>
        <v>Boras</v>
      </c>
      <c r="E16" s="79" t="str">
        <f>IFERROR(IF(VLOOKUP(PlanRodVeiklos[[#This Row],[Kodas]],TarpRuošimas[],3,FALSE)=0,"",VLOOKUP(PlanRodVeiklos[[#This Row],[Kodas]],TarpReik[],3,FALSE)),"")</f>
        <v/>
      </c>
      <c r="F16" s="80" t="str">
        <f>IFERROR(IF(PlanRodVeiklos[[#This Row],[Kodas]]="LT_G9_029",VLOOKUP("Veiklos",TarpDažnumas[],2,FALSE),""),"")</f>
        <v/>
      </c>
      <c r="G16" s="42"/>
      <c r="H16" s="115"/>
    </row>
    <row r="17" spans="2:8" ht="18" x14ac:dyDescent="0.25">
      <c r="B17" s="77" t="s">
        <v>104</v>
      </c>
      <c r="C17" s="78" t="str">
        <f>VLOOKUP(PlanRodVeiklos[[#This Row],[Kodas]],Rodikliai[],2,FALSE)</f>
        <v>Cheminiai rodikliai</v>
      </c>
      <c r="D17" s="78" t="str">
        <f>VLOOKUP(PlanRodVeiklos[[#This Row],[Kodas]],Rodikliai[],3,FALSE)</f>
        <v>Bromatas</v>
      </c>
      <c r="E17" s="79" t="str">
        <f>IFERROR(IF(VLOOKUP(PlanRodVeiklos[[#This Row],[Kodas]],TarpRuošimas[],3,FALSE)=0,"",VLOOKUP(PlanRodVeiklos[[#This Row],[Kodas]],TarpReik[],3,FALSE)),"")</f>
        <v/>
      </c>
      <c r="F17" s="80" t="str">
        <f>IFERROR(IF(PlanRodVeiklos[[#This Row],[Kodas]]="LT_G9_029",VLOOKUP("Veiklos",TarpDažnumas[],2,FALSE),""),"")</f>
        <v/>
      </c>
      <c r="G17" s="42"/>
      <c r="H17" s="115"/>
    </row>
    <row r="18" spans="2:8" ht="18" x14ac:dyDescent="0.25">
      <c r="B18" s="77" t="s">
        <v>106</v>
      </c>
      <c r="C18" s="78" t="str">
        <f>VLOOKUP(PlanRodVeiklos[[#This Row],[Kodas]],Rodikliai[],2,FALSE)</f>
        <v>Cheminiai rodikliai</v>
      </c>
      <c r="D18" s="78" t="str">
        <f>VLOOKUP(PlanRodVeiklos[[#This Row],[Kodas]],Rodikliai[],3,FALSE)</f>
        <v>Chloratas</v>
      </c>
      <c r="E18" s="79" t="str">
        <f>IFERROR(IF(VLOOKUP(PlanRodVeiklos[[#This Row],[Kodas]],TarpRuošimas[],3,FALSE)=0,"",VLOOKUP(PlanRodVeiklos[[#This Row],[Kodas]],TarpReik[],3,FALSE)),"")</f>
        <v/>
      </c>
      <c r="F18" s="80" t="str">
        <f>IFERROR(IF(PlanRodVeiklos[[#This Row],[Kodas]]="LT_G9_029",VLOOKUP("Veiklos",TarpDažnumas[],2,FALSE),""),"")</f>
        <v/>
      </c>
      <c r="G18" s="42"/>
      <c r="H18" s="115"/>
    </row>
    <row r="19" spans="2:8" ht="18" x14ac:dyDescent="0.25">
      <c r="B19" s="77" t="s">
        <v>107</v>
      </c>
      <c r="C19" s="78" t="str">
        <f>VLOOKUP(PlanRodVeiklos[[#This Row],[Kodas]],Rodikliai[],2,FALSE)</f>
        <v>Cheminiai rodikliai</v>
      </c>
      <c r="D19" s="78" t="str">
        <f>VLOOKUP(PlanRodVeiklos[[#This Row],[Kodas]],Rodikliai[],3,FALSE)</f>
        <v>Chloritas</v>
      </c>
      <c r="E19" s="79" t="str">
        <f>IFERROR(IF(VLOOKUP(PlanRodVeiklos[[#This Row],[Kodas]],TarpRuošimas[],3,FALSE)=0,"",VLOOKUP(PlanRodVeiklos[[#This Row],[Kodas]],TarpReik[],3,FALSE)),"")</f>
        <v/>
      </c>
      <c r="F19" s="80" t="str">
        <f>IFERROR(IF(PlanRodVeiklos[[#This Row],[Kodas]]="LT_G9_029",VLOOKUP("Veiklos",TarpDažnumas[],2,FALSE),""),"")</f>
        <v/>
      </c>
      <c r="G19" s="42"/>
      <c r="H19" s="115"/>
    </row>
    <row r="20" spans="2:8" ht="18" x14ac:dyDescent="0.25">
      <c r="B20" s="77" t="s">
        <v>108</v>
      </c>
      <c r="C20" s="78" t="str">
        <f>VLOOKUP(PlanRodVeiklos[[#This Row],[Kodas]],Rodikliai[],2,FALSE)</f>
        <v>Cheminiai rodikliai</v>
      </c>
      <c r="D20" s="78" t="str">
        <f>VLOOKUP(PlanRodVeiklos[[#This Row],[Kodas]],Rodikliai[],3,FALSE)</f>
        <v>Chromas</v>
      </c>
      <c r="E20" s="79" t="str">
        <f>IFERROR(IF(VLOOKUP(PlanRodVeiklos[[#This Row],[Kodas]],TarpRuošimas[],3,FALSE)=0,"",VLOOKUP(PlanRodVeiklos[[#This Row],[Kodas]],TarpReik[],3,FALSE)),"")</f>
        <v/>
      </c>
      <c r="F20" s="80" t="str">
        <f>IFERROR(IF(PlanRodVeiklos[[#This Row],[Kodas]]="LT_G9_029",VLOOKUP("Veiklos",TarpDažnumas[],2,FALSE),""),"")</f>
        <v/>
      </c>
      <c r="G20" s="42"/>
      <c r="H20" s="115"/>
    </row>
    <row r="21" spans="2:8" ht="18" x14ac:dyDescent="0.25">
      <c r="B21" s="77" t="s">
        <v>110</v>
      </c>
      <c r="C21" s="78" t="str">
        <f>VLOOKUP(PlanRodVeiklos[[#This Row],[Kodas]],Rodikliai[],2,FALSE)</f>
        <v>Cheminiai rodikliai</v>
      </c>
      <c r="D21" s="78" t="str">
        <f>VLOOKUP(PlanRodVeiklos[[#This Row],[Kodas]],Rodikliai[],3,FALSE)</f>
        <v>Cianidas</v>
      </c>
      <c r="E21" s="79" t="str">
        <f>IFERROR(IF(VLOOKUP(PlanRodVeiklos[[#This Row],[Kodas]],TarpRuošimas[],3,FALSE)=0,"",VLOOKUP(PlanRodVeiklos[[#This Row],[Kodas]],TarpReik[],3,FALSE)),"")</f>
        <v/>
      </c>
      <c r="F21" s="80" t="str">
        <f>IFERROR(IF(PlanRodVeiklos[[#This Row],[Kodas]]="LT_G9_029",VLOOKUP("Veiklos",TarpDažnumas[],2,FALSE),""),"")</f>
        <v/>
      </c>
      <c r="G21" s="42"/>
      <c r="H21" s="115"/>
    </row>
    <row r="22" spans="2:8" ht="18" x14ac:dyDescent="0.25">
      <c r="B22" s="77" t="s">
        <v>112</v>
      </c>
      <c r="C22" s="78" t="str">
        <f>VLOOKUP(PlanRodVeiklos[[#This Row],[Kodas]],Rodikliai[],2,FALSE)</f>
        <v>Cheminiai rodikliai</v>
      </c>
      <c r="D22" s="78" t="str">
        <f>VLOOKUP(PlanRodVeiklos[[#This Row],[Kodas]],Rodikliai[],3,FALSE)</f>
        <v>Epichlorhidrinas</v>
      </c>
      <c r="E22" s="79" t="str">
        <f>IFERROR(IF(VLOOKUP(PlanRodVeiklos[[#This Row],[Kodas]],TarpRuošimas[],3,FALSE)=0,"",VLOOKUP(PlanRodVeiklos[[#This Row],[Kodas]],TarpReik[],3,FALSE)),"")</f>
        <v/>
      </c>
      <c r="F22" s="80" t="str">
        <f>IFERROR(IF(PlanRodVeiklos[[#This Row],[Kodas]]="LT_G9_029",VLOOKUP("Veiklos",TarpDažnumas[],2,FALSE),""),"")</f>
        <v/>
      </c>
      <c r="G22" s="42"/>
      <c r="H22" s="115"/>
    </row>
    <row r="23" spans="2:8" ht="18" x14ac:dyDescent="0.25">
      <c r="B23" s="77" t="s">
        <v>113</v>
      </c>
      <c r="C23" s="78" t="str">
        <f>VLOOKUP(PlanRodVeiklos[[#This Row],[Kodas]],Rodikliai[],2,FALSE)</f>
        <v>Cheminiai rodikliai</v>
      </c>
      <c r="D23" s="78" t="str">
        <f>VLOOKUP(PlanRodVeiklos[[#This Row],[Kodas]],Rodikliai[],3,FALSE)</f>
        <v>Fluoridas</v>
      </c>
      <c r="E23" s="79" t="str">
        <f>IFERROR(IF(VLOOKUP(PlanRodVeiklos[[#This Row],[Kodas]],TarpRuošimas[],3,FALSE)=0,"",VLOOKUP(PlanRodVeiklos[[#This Row],[Kodas]],TarpReik[],3,FALSE)),"")</f>
        <v/>
      </c>
      <c r="F23" s="80" t="str">
        <f>IFERROR(IF(PlanRodVeiklos[[#This Row],[Kodas]]="LT_G9_029",VLOOKUP("Veiklos",TarpDažnumas[],2,FALSE),""),"")</f>
        <v/>
      </c>
      <c r="G23" s="42"/>
      <c r="H23" s="115"/>
    </row>
    <row r="24" spans="2:8" ht="18" x14ac:dyDescent="0.25">
      <c r="B24" s="77" t="s">
        <v>116</v>
      </c>
      <c r="C24" s="78" t="str">
        <f>VLOOKUP(PlanRodVeiklos[[#This Row],[Kodas]],Rodikliai[],2,FALSE)</f>
        <v>Cheminiai rodikliai</v>
      </c>
      <c r="D24" s="78" t="str">
        <f>VLOOKUP(PlanRodVeiklos[[#This Row],[Kodas]],Rodikliai[],3,FALSE)</f>
        <v>Gyvsidabris</v>
      </c>
      <c r="E24" s="79" t="str">
        <f>IFERROR(IF(VLOOKUP(PlanRodVeiklos[[#This Row],[Kodas]],TarpRuošimas[],3,FALSE)=0,"",VLOOKUP(PlanRodVeiklos[[#This Row],[Kodas]],TarpReik[],3,FALSE)),"")</f>
        <v/>
      </c>
      <c r="F24" s="80" t="str">
        <f>IFERROR(IF(PlanRodVeiklos[[#This Row],[Kodas]]="LT_G9_029",VLOOKUP("Veiklos",TarpDažnumas[],2,FALSE),""),"")</f>
        <v/>
      </c>
      <c r="G24" s="42"/>
      <c r="H24" s="115"/>
    </row>
    <row r="25" spans="2:8" ht="18" x14ac:dyDescent="0.25">
      <c r="B25" s="77" t="s">
        <v>114</v>
      </c>
      <c r="C25" s="78" t="str">
        <f>VLOOKUP(PlanRodVeiklos[[#This Row],[Kodas]],Rodikliai[],2,FALSE)</f>
        <v>Cheminiai rodikliai</v>
      </c>
      <c r="D25" s="78" t="str">
        <f>VLOOKUP(PlanRodVeiklos[[#This Row],[Kodas]],Rodikliai[],3,FALSE)</f>
        <v>Haloacetinės rūgštys</v>
      </c>
      <c r="E25" s="79" t="str">
        <f>IFERROR(IF(VLOOKUP(PlanRodVeiklos[[#This Row],[Kodas]],TarpRuošimas[],3,FALSE)=0,"",VLOOKUP(PlanRodVeiklos[[#This Row],[Kodas]],TarpReik[],3,FALSE)),"")</f>
        <v/>
      </c>
      <c r="F25" s="80" t="str">
        <f>IFERROR(IF(PlanRodVeiklos[[#This Row],[Kodas]]="LT_G9_029",VLOOKUP("Veiklos",TarpDažnumas[],2,FALSE),""),"")</f>
        <v/>
      </c>
      <c r="G25" s="42"/>
      <c r="H25" s="115"/>
    </row>
    <row r="26" spans="2:8" ht="18" x14ac:dyDescent="0.25">
      <c r="B26" s="77" t="s">
        <v>105</v>
      </c>
      <c r="C26" s="78" t="str">
        <f>VLOOKUP(PlanRodVeiklos[[#This Row],[Kodas]],Rodikliai[],2,FALSE)</f>
        <v>Cheminiai rodikliai</v>
      </c>
      <c r="D26" s="78" t="str">
        <f>VLOOKUP(PlanRodVeiklos[[#This Row],[Kodas]],Rodikliai[],3,FALSE)</f>
        <v>Kadmis</v>
      </c>
      <c r="E26" s="79" t="str">
        <f>IFERROR(IF(VLOOKUP(PlanRodVeiklos[[#This Row],[Kodas]],TarpRuošimas[],3,FALSE)=0,"",VLOOKUP(PlanRodVeiklos[[#This Row],[Kodas]],TarpReik[],3,FALSE)),"")</f>
        <v/>
      </c>
      <c r="F26" s="80" t="str">
        <f>IFERROR(IF(PlanRodVeiklos[[#This Row],[Kodas]]="LT_G9_029",VLOOKUP("Veiklos",TarpDažnumas[],2,FALSE),""),"")</f>
        <v/>
      </c>
      <c r="G26" s="42"/>
      <c r="H26" s="115"/>
    </row>
    <row r="27" spans="2:8" ht="18" x14ac:dyDescent="0.25">
      <c r="B27" s="77" t="s">
        <v>117</v>
      </c>
      <c r="C27" s="78" t="str">
        <f>VLOOKUP(PlanRodVeiklos[[#This Row],[Kodas]],Rodikliai[],2,FALSE)</f>
        <v>Cheminiai rodikliai</v>
      </c>
      <c r="D27" s="78" t="str">
        <f>VLOOKUP(PlanRodVeiklos[[#This Row],[Kodas]],Rodikliai[],3,FALSE)</f>
        <v>Mikrocistinas-LR</v>
      </c>
      <c r="E27" s="79" t="str">
        <f>IFERROR(IF(VLOOKUP(PlanRodVeiklos[[#This Row],[Kodas]],TarpRuošimas[],3,FALSE)=0,"",VLOOKUP(PlanRodVeiklos[[#This Row],[Kodas]],TarpReik[],3,FALSE)),"")</f>
        <v/>
      </c>
      <c r="F27" s="80" t="str">
        <f>IFERROR(IF(PlanRodVeiklos[[#This Row],[Kodas]]="LT_G9_029",VLOOKUP("Veiklos",TarpDažnumas[],2,FALSE),""),"")</f>
        <v/>
      </c>
      <c r="G27" s="42"/>
      <c r="H27" s="115"/>
    </row>
    <row r="28" spans="2:8" ht="18" x14ac:dyDescent="0.25">
      <c r="B28" s="77" t="s">
        <v>118</v>
      </c>
      <c r="C28" s="78" t="str">
        <f>VLOOKUP(PlanRodVeiklos[[#This Row],[Kodas]],Rodikliai[],2,FALSE)</f>
        <v>Cheminiai rodikliai</v>
      </c>
      <c r="D28" s="78" t="str">
        <f>VLOOKUP(PlanRodVeiklos[[#This Row],[Kodas]],Rodikliai[],3,FALSE)</f>
        <v>Nikelis</v>
      </c>
      <c r="E28" s="79" t="str">
        <f>IFERROR(IF(VLOOKUP(PlanRodVeiklos[[#This Row],[Kodas]],TarpRuošimas[],3,FALSE)=0,"",VLOOKUP(PlanRodVeiklos[[#This Row],[Kodas]],TarpReik[],3,FALSE)),"")</f>
        <v/>
      </c>
      <c r="F28" s="80" t="str">
        <f>IFERROR(IF(PlanRodVeiklos[[#This Row],[Kodas]]="LT_G9_029",VLOOKUP("Veiklos",TarpDažnumas[],2,FALSE),""),"")</f>
        <v/>
      </c>
      <c r="G28" s="42"/>
      <c r="H28" s="115"/>
    </row>
    <row r="29" spans="2:8" ht="18" x14ac:dyDescent="0.25">
      <c r="B29" s="77" t="s">
        <v>122</v>
      </c>
      <c r="C29" s="78" t="str">
        <f>VLOOKUP(PlanRodVeiklos[[#This Row],[Kodas]],Rodikliai[],2,FALSE)</f>
        <v>Cheminiai rodikliai</v>
      </c>
      <c r="D29" s="78" t="str">
        <f>VLOOKUP(PlanRodVeiklos[[#This Row],[Kodas]],Rodikliai[],3,FALSE)</f>
        <v>Nitratai / nitritai formulė  (atitikties vietoje)</v>
      </c>
      <c r="E29" s="79" t="str">
        <f>IFERROR(IF(VLOOKUP(PlanRodVeiklos[[#This Row],[Kodas]],TarpRuošimas[],3,FALSE)=0,"",VLOOKUP(PlanRodVeiklos[[#This Row],[Kodas]],TarpReik[],3,FALSE)),"")</f>
        <v/>
      </c>
      <c r="F29" s="80" t="str">
        <f>IFERROR(IF(PlanRodVeiklos[[#This Row],[Kodas]]="LT_G9_029",VLOOKUP("Veiklos",TarpDažnumas[],2,FALSE),""),"")</f>
        <v/>
      </c>
      <c r="G29" s="42"/>
      <c r="H29" s="115"/>
    </row>
    <row r="30" spans="2:8" ht="18" x14ac:dyDescent="0.25">
      <c r="B30" s="77" t="s">
        <v>119</v>
      </c>
      <c r="C30" s="78" t="str">
        <f>VLOOKUP(PlanRodVeiklos[[#This Row],[Kodas]],Rodikliai[],2,FALSE)</f>
        <v>Cheminiai rodikliai</v>
      </c>
      <c r="D30" s="78" t="str">
        <f>VLOOKUP(PlanRodVeiklos[[#This Row],[Kodas]],Rodikliai[],3,FALSE)</f>
        <v>Nitratas (atitikties vietoje)</v>
      </c>
      <c r="E30" s="79" t="str">
        <f>IFERROR(IF(VLOOKUP(PlanRodVeiklos[[#This Row],[Kodas]],TarpRuošimas[],3,FALSE)=0,"",VLOOKUP(PlanRodVeiklos[[#This Row],[Kodas]],TarpReik[],3,FALSE)),"")</f>
        <v/>
      </c>
      <c r="F30" s="80" t="str">
        <f>IFERROR(IF(PlanRodVeiklos[[#This Row],[Kodas]]="LT_G9_029",VLOOKUP("Veiklos",TarpDažnumas[],2,FALSE),""),"")</f>
        <v/>
      </c>
      <c r="G30" s="42"/>
      <c r="H30" s="115"/>
    </row>
    <row r="31" spans="2:8" ht="18" x14ac:dyDescent="0.25">
      <c r="B31" s="77" t="s">
        <v>121</v>
      </c>
      <c r="C31" s="78" t="str">
        <f>VLOOKUP(PlanRodVeiklos[[#This Row],[Kodas]],Rodikliai[],2,FALSE)</f>
        <v>Cheminiai rodikliai</v>
      </c>
      <c r="D31" s="78" t="str">
        <f>VLOOKUP(PlanRodVeiklos[[#This Row],[Kodas]],Rodikliai[],3,FALSE)</f>
        <v>Nitritas (atitikties vietoje)</v>
      </c>
      <c r="E31" s="79" t="str">
        <f>IFERROR(IF(VLOOKUP(PlanRodVeiklos[[#This Row],[Kodas]],TarpRuošimas[],3,FALSE)=0,"",VLOOKUP(PlanRodVeiklos[[#This Row],[Kodas]],TarpReik[],3,FALSE)),"")</f>
        <v/>
      </c>
      <c r="F31" s="80" t="str">
        <f>IFERROR(IF(PlanRodVeiklos[[#This Row],[Kodas]]="LT_G9_029",VLOOKUP("Veiklos",TarpDažnumas[],2,FALSE),""),"")</f>
        <v/>
      </c>
      <c r="G31" s="42"/>
      <c r="H31" s="115"/>
    </row>
    <row r="32" spans="2:8" ht="18" x14ac:dyDescent="0.25">
      <c r="B32" s="77" t="s">
        <v>120</v>
      </c>
      <c r="C32" s="78" t="str">
        <f>VLOOKUP(PlanRodVeiklos[[#This Row],[Kodas]],Rodikliai[],2,FALSE)</f>
        <v>Cheminiai rodikliai</v>
      </c>
      <c r="D32" s="78" t="str">
        <f>VLOOKUP(PlanRodVeiklos[[#This Row],[Kodas]],Rodikliai[],3,FALSE)</f>
        <v>Nitritas (vandenyje ištekančiame iš geriamojo vandens ruošimo įrenginių)</v>
      </c>
      <c r="E32" s="79" t="str">
        <f>IFERROR(IF(VLOOKUP(PlanRodVeiklos[[#This Row],[Kodas]],TarpRuošimas[],3,FALSE)=0,"",VLOOKUP(PlanRodVeiklos[[#This Row],[Kodas]],TarpReik[],3,FALSE)),"")</f>
        <v/>
      </c>
      <c r="F32" s="80" t="str">
        <f>IFERROR(IF(PlanRodVeiklos[[#This Row],[Kodas]]="LT_G9_029",VLOOKUP("Veiklos",TarpDažnumas[],2,FALSE),""),"")</f>
        <v/>
      </c>
      <c r="G32" s="42"/>
      <c r="H32" s="115"/>
    </row>
    <row r="33" spans="2:8" ht="18" x14ac:dyDescent="0.25">
      <c r="B33" s="77" t="s">
        <v>320</v>
      </c>
      <c r="C33" s="78" t="str">
        <f>VLOOKUP(PlanRodVeiklos[[#This Row],[Kodas]],Rodikliai[],2,FALSE)</f>
        <v>Cheminiai rodikliai</v>
      </c>
      <c r="D33" s="78" t="str">
        <f>VLOOKUP(PlanRodVeiklos[[#This Row],[Kodas]],Rodikliai[],3,FALSE)</f>
        <v>PFAS iš viso</v>
      </c>
      <c r="E33" s="79" t="str">
        <f>IFERROR(IF(VLOOKUP(PlanRodVeiklos[[#This Row],[Kodas]],TarpRuošimas[],3,FALSE)=0,"",VLOOKUP(PlanRodVeiklos[[#This Row],[Kodas]],TarpReik[],3,FALSE)),"")</f>
        <v/>
      </c>
      <c r="F33" s="80" t="str">
        <f>IFERROR(IF(PlanRodVeiklos[[#This Row],[Kodas]]="LT_G9_029",VLOOKUP("Veiklos",TarpDažnumas[],2,FALSE),""),"")</f>
        <v/>
      </c>
      <c r="G33" s="42"/>
      <c r="H33" s="115"/>
    </row>
    <row r="34" spans="2:8" ht="18" x14ac:dyDescent="0.25">
      <c r="B34" s="77" t="s">
        <v>128</v>
      </c>
      <c r="C34" s="78" t="str">
        <f>VLOOKUP(PlanRodVeiklos[[#This Row],[Kodas]],Rodikliai[],2,FALSE)</f>
        <v>Cheminiai rodikliai</v>
      </c>
      <c r="D34" s="78" t="str">
        <f>VLOOKUP(PlanRodVeiklos[[#This Row],[Kodas]],Rodikliai[],3,FALSE)</f>
        <v>PFAS suma</v>
      </c>
      <c r="E34" s="79" t="str">
        <f>IFERROR(IF(VLOOKUP(PlanRodVeiklos[[#This Row],[Kodas]],TarpRuošimas[],3,FALSE)=0,"",VLOOKUP(PlanRodVeiklos[[#This Row],[Kodas]],TarpReik[],3,FALSE)),"")</f>
        <v/>
      </c>
      <c r="F34" s="80" t="str">
        <f>IFERROR(IF(PlanRodVeiklos[[#This Row],[Kodas]]="LT_G9_029",VLOOKUP("Veiklos",TarpDažnumas[],2,FALSE),""),"")</f>
        <v/>
      </c>
      <c r="G34" s="42"/>
      <c r="H34" s="115"/>
    </row>
    <row r="35" spans="2:8" ht="18" x14ac:dyDescent="0.25">
      <c r="B35" s="77" t="s">
        <v>129</v>
      </c>
      <c r="C35" s="78" t="str">
        <f>VLOOKUP(PlanRodVeiklos[[#This Row],[Kodas]],Rodikliai[],2,FALSE)</f>
        <v>Cheminiai rodikliai</v>
      </c>
      <c r="D35" s="78" t="str">
        <f>VLOOKUP(PlanRodVeiklos[[#This Row],[Kodas]],Rodikliai[],3,FALSE)</f>
        <v>Policikliniai aromatiniai angliavandeniliai</v>
      </c>
      <c r="E35" s="79" t="str">
        <f>IFERROR(IF(VLOOKUP(PlanRodVeiklos[[#This Row],[Kodas]],TarpRuošimas[],3,FALSE)=0,"",VLOOKUP(PlanRodVeiklos[[#This Row],[Kodas]],TarpReik[],3,FALSE)),"")</f>
        <v/>
      </c>
      <c r="F35" s="80" t="str">
        <f>IFERROR(IF(PlanRodVeiklos[[#This Row],[Kodas]]="LT_G9_029",VLOOKUP("Veiklos",TarpDažnumas[],2,FALSE),""),"")</f>
        <v/>
      </c>
      <c r="G35" s="42"/>
      <c r="H35" s="115"/>
    </row>
    <row r="36" spans="2:8" ht="18" x14ac:dyDescent="0.25">
      <c r="B36" s="77" t="s">
        <v>130</v>
      </c>
      <c r="C36" s="78" t="str">
        <f>VLOOKUP(PlanRodVeiklos[[#This Row],[Kodas]],Rodikliai[],2,FALSE)</f>
        <v>Cheminiai rodikliai</v>
      </c>
      <c r="D36" s="78" t="str">
        <f>VLOOKUP(PlanRodVeiklos[[#This Row],[Kodas]],Rodikliai[],3,FALSE)</f>
        <v>Selenas</v>
      </c>
      <c r="E36" s="79" t="str">
        <f>IFERROR(IF(VLOOKUP(PlanRodVeiklos[[#This Row],[Kodas]],TarpRuošimas[],3,FALSE)=0,"",VLOOKUP(PlanRodVeiklos[[#This Row],[Kodas]],TarpReik[],3,FALSE)),"")</f>
        <v/>
      </c>
      <c r="F36" s="80" t="str">
        <f>IFERROR(IF(PlanRodVeiklos[[#This Row],[Kodas]]="LT_G9_029",VLOOKUP("Veiklos",TarpDažnumas[],2,FALSE),""),"")</f>
        <v/>
      </c>
      <c r="G36" s="42"/>
      <c r="H36" s="115"/>
    </row>
    <row r="37" spans="2:8" ht="18" x14ac:dyDescent="0.25">
      <c r="B37" s="77" t="s">
        <v>98</v>
      </c>
      <c r="C37" s="78" t="str">
        <f>VLOOKUP(PlanRodVeiklos[[#This Row],[Kodas]],Rodikliai[],2,FALSE)</f>
        <v>Cheminiai rodikliai</v>
      </c>
      <c r="D37" s="78" t="str">
        <f>VLOOKUP(PlanRodVeiklos[[#This Row],[Kodas]],Rodikliai[],3,FALSE)</f>
        <v>Stibis</v>
      </c>
      <c r="E37" s="79" t="str">
        <f>IFERROR(IF(VLOOKUP(PlanRodVeiklos[[#This Row],[Kodas]],TarpRuošimas[],3,FALSE)=0,"",VLOOKUP(PlanRodVeiklos[[#This Row],[Kodas]],TarpReik[],3,FALSE)),"")</f>
        <v/>
      </c>
      <c r="F37" s="80" t="str">
        <f>IFERROR(IF(PlanRodVeiklos[[#This Row],[Kodas]]="LT_G9_029",VLOOKUP("Veiklos",TarpDažnumas[],2,FALSE),""),"")</f>
        <v/>
      </c>
      <c r="G37" s="42"/>
      <c r="H37" s="115"/>
    </row>
    <row r="38" spans="2:8" ht="18" x14ac:dyDescent="0.25">
      <c r="B38" s="77" t="s">
        <v>115</v>
      </c>
      <c r="C38" s="78" t="str">
        <f>VLOOKUP(PlanRodVeiklos[[#This Row],[Kodas]],Rodikliai[],2,FALSE)</f>
        <v>Cheminiai rodikliai</v>
      </c>
      <c r="D38" s="78" t="str">
        <f>VLOOKUP(PlanRodVeiklos[[#This Row],[Kodas]],Rodikliai[],3,FALSE)</f>
        <v>Švinas</v>
      </c>
      <c r="E38" s="79" t="str">
        <f>IFERROR(IF(VLOOKUP(PlanRodVeiklos[[#This Row],[Kodas]],TarpRuošimas[],3,FALSE)=0,"",VLOOKUP(PlanRodVeiklos[[#This Row],[Kodas]],TarpReik[],3,FALSE)),"")</f>
        <v/>
      </c>
      <c r="F38" s="80" t="str">
        <f>IFERROR(IF(PlanRodVeiklos[[#This Row],[Kodas]]="LT_G9_029",VLOOKUP("Veiklos",TarpDažnumas[],2,FALSE),""),"")</f>
        <v/>
      </c>
      <c r="G38" s="42"/>
      <c r="H38" s="115"/>
    </row>
    <row r="39" spans="2:8" ht="18" x14ac:dyDescent="0.25">
      <c r="B39" s="77" t="s">
        <v>131</v>
      </c>
      <c r="C39" s="78" t="str">
        <f>VLOOKUP(PlanRodVeiklos[[#This Row],[Kodas]],Rodikliai[],2,FALSE)</f>
        <v>Cheminiai rodikliai</v>
      </c>
      <c r="D39" s="78" t="str">
        <f>VLOOKUP(PlanRodVeiklos[[#This Row],[Kodas]],Rodikliai[],3,FALSE)</f>
        <v>Tetrachloreteno ir trichloreteno suma</v>
      </c>
      <c r="E39" s="79" t="str">
        <f>IFERROR(IF(VLOOKUP(PlanRodVeiklos[[#This Row],[Kodas]],TarpRuošimas[],3,FALSE)=0,"",VLOOKUP(PlanRodVeiklos[[#This Row],[Kodas]],TarpReik[],3,FALSE)),"")</f>
        <v/>
      </c>
      <c r="F39" s="80" t="str">
        <f>IFERROR(IF(PlanRodVeiklos[[#This Row],[Kodas]]="LT_G9_029",VLOOKUP("Veiklos",TarpDažnumas[],2,FALSE),""),"")</f>
        <v/>
      </c>
      <c r="G39" s="42"/>
      <c r="H39" s="115"/>
    </row>
    <row r="40" spans="2:8" ht="18" x14ac:dyDescent="0.25">
      <c r="B40" s="77" t="s">
        <v>132</v>
      </c>
      <c r="C40" s="78" t="str">
        <f>VLOOKUP(PlanRodVeiklos[[#This Row],[Kodas]],Rodikliai[],2,FALSE)</f>
        <v>Cheminiai rodikliai</v>
      </c>
      <c r="D40" s="78" t="str">
        <f>VLOOKUP(PlanRodVeiklos[[#This Row],[Kodas]],Rodikliai[],3,FALSE)</f>
        <v>Trihalometanų suma</v>
      </c>
      <c r="E40" s="79" t="str">
        <f>IFERROR(IF(VLOOKUP(PlanRodVeiklos[[#This Row],[Kodas]],TarpRuošimas[],3,FALSE)=0,"",VLOOKUP(PlanRodVeiklos[[#This Row],[Kodas]],TarpReik[],3,FALSE)),"")</f>
        <v/>
      </c>
      <c r="F40" s="80" t="str">
        <f>IFERROR(IF(PlanRodVeiklos[[#This Row],[Kodas]]="LT_G9_029",VLOOKUP("Veiklos",TarpDažnumas[],2,FALSE),""),"")</f>
        <v/>
      </c>
      <c r="G40" s="42"/>
      <c r="H40" s="115"/>
    </row>
    <row r="41" spans="2:8" ht="18" x14ac:dyDescent="0.25">
      <c r="B41" s="77" t="s">
        <v>133</v>
      </c>
      <c r="C41" s="78" t="str">
        <f>VLOOKUP(PlanRodVeiklos[[#This Row],[Kodas]],Rodikliai[],2,FALSE)</f>
        <v>Cheminiai rodikliai</v>
      </c>
      <c r="D41" s="78" t="str">
        <f>VLOOKUP(PlanRodVeiklos[[#This Row],[Kodas]],Rodikliai[],3,FALSE)</f>
        <v>Uranas</v>
      </c>
      <c r="E41" s="79" t="str">
        <f>IFERROR(IF(VLOOKUP(PlanRodVeiklos[[#This Row],[Kodas]],TarpRuošimas[],3,FALSE)=0,"",VLOOKUP(PlanRodVeiklos[[#This Row],[Kodas]],TarpReik[],3,FALSE)),"")</f>
        <v/>
      </c>
      <c r="F41" s="80" t="str">
        <f>IFERROR(IF(PlanRodVeiklos[[#This Row],[Kodas]]="LT_G9_029",VLOOKUP("Veiklos",TarpDažnumas[],2,FALSE),""),"")</f>
        <v/>
      </c>
      <c r="G41" s="42"/>
      <c r="H41" s="115"/>
    </row>
    <row r="42" spans="2:8" ht="18" x14ac:dyDescent="0.25">
      <c r="B42" s="77" t="s">
        <v>109</v>
      </c>
      <c r="C42" s="78" t="str">
        <f>VLOOKUP(PlanRodVeiklos[[#This Row],[Kodas]],Rodikliai[],2,FALSE)</f>
        <v>Cheminiai rodikliai</v>
      </c>
      <c r="D42" s="78" t="str">
        <f>VLOOKUP(PlanRodVeiklos[[#This Row],[Kodas]],Rodikliai[],3,FALSE)</f>
        <v>Varis</v>
      </c>
      <c r="E42" s="79" t="str">
        <f>IFERROR(IF(VLOOKUP(PlanRodVeiklos[[#This Row],[Kodas]],TarpRuošimas[],3,FALSE)=0,"",VLOOKUP(PlanRodVeiklos[[#This Row],[Kodas]],TarpReik[],3,FALSE)),"")</f>
        <v/>
      </c>
      <c r="F42" s="80" t="str">
        <f>IFERROR(IF(PlanRodVeiklos[[#This Row],[Kodas]]="LT_G9_029",VLOOKUP("Veiklos",TarpDažnumas[],2,FALSE),""),"")</f>
        <v/>
      </c>
      <c r="G42" s="42"/>
      <c r="H42" s="115"/>
    </row>
    <row r="43" spans="2:8" ht="18" x14ac:dyDescent="0.25">
      <c r="B43" s="77" t="s">
        <v>134</v>
      </c>
      <c r="C43" s="78" t="str">
        <f>VLOOKUP(PlanRodVeiklos[[#This Row],[Kodas]],Rodikliai[],2,FALSE)</f>
        <v>Cheminiai rodikliai</v>
      </c>
      <c r="D43" s="78" t="str">
        <f>VLOOKUP(PlanRodVeiklos[[#This Row],[Kodas]],Rodikliai[],3,FALSE)</f>
        <v>Vinilo chloridas</v>
      </c>
      <c r="E43" s="79" t="str">
        <f>IFERROR(IF(VLOOKUP(PlanRodVeiklos[[#This Row],[Kodas]],TarpRuošimas[],3,FALSE)=0,"",VLOOKUP(PlanRodVeiklos[[#This Row],[Kodas]],TarpReik[],3,FALSE)),"")</f>
        <v/>
      </c>
      <c r="F43" s="80" t="str">
        <f>IFERROR(IF(PlanRodVeiklos[[#This Row],[Kodas]]="LT_G9_029",VLOOKUP("Veiklos",TarpDažnumas[],2,FALSE),""),"")</f>
        <v/>
      </c>
      <c r="G43" s="42"/>
      <c r="H43" s="115"/>
    </row>
    <row r="44" spans="2:8" ht="18" x14ac:dyDescent="0.25">
      <c r="B44" s="77" t="s">
        <v>135</v>
      </c>
      <c r="C44" s="78" t="str">
        <f>VLOOKUP(PlanRodVeiklos[[#This Row],[Kodas]],Rodikliai[],2,FALSE)</f>
        <v>Indikatoriniai rodikliai</v>
      </c>
      <c r="D44" s="78" t="str">
        <f>VLOOKUP(PlanRodVeiklos[[#This Row],[Kodas]],Rodikliai[],3,FALSE)</f>
        <v>Aliuminis</v>
      </c>
      <c r="E44" s="79" t="str">
        <f>IFERROR(IF(VLOOKUP(PlanRodVeiklos[[#This Row],[Kodas]],TarpRuošimas[],3,FALSE)=0,"",VLOOKUP(PlanRodVeiklos[[#This Row],[Kodas]],TarpReik[],3,FALSE)),"")</f>
        <v/>
      </c>
      <c r="F44" s="80" t="str">
        <f>IFERROR(IF(PlanRodVeiklos[[#This Row],[Kodas]]="LT_G9_029",VLOOKUP("Veiklos",TarpDažnumas[],2,FALSE),""),"")</f>
        <v/>
      </c>
      <c r="G44" s="42"/>
      <c r="H44" s="115"/>
    </row>
    <row r="45" spans="2:8" ht="18" x14ac:dyDescent="0.25">
      <c r="B45" s="77" t="s">
        <v>136</v>
      </c>
      <c r="C45" s="78" t="str">
        <f>VLOOKUP(PlanRodVeiklos[[#This Row],[Kodas]],Rodikliai[],2,FALSE)</f>
        <v>Indikatoriniai rodikliai</v>
      </c>
      <c r="D45" s="78" t="str">
        <f>VLOOKUP(PlanRodVeiklos[[#This Row],[Kodas]],Rodikliai[],3,FALSE)</f>
        <v>Amonis</v>
      </c>
      <c r="E45" s="79" t="str">
        <f>IFERROR(IF(VLOOKUP(PlanRodVeiklos[[#This Row],[Kodas]],TarpRuošimas[],3,FALSE)=0,"",VLOOKUP(PlanRodVeiklos[[#This Row],[Kodas]],TarpReik[],3,FALSE)),"")</f>
        <v/>
      </c>
      <c r="F45" s="80" t="str">
        <f>IFERROR(IF(PlanRodVeiklos[[#This Row],[Kodas]]="LT_G9_029",VLOOKUP("Veiklos",TarpDažnumas[],2,FALSE),""),"")</f>
        <v/>
      </c>
      <c r="G45" s="42"/>
      <c r="H45" s="115"/>
    </row>
    <row r="46" spans="2:8" ht="18" x14ac:dyDescent="0.25">
      <c r="B46" s="77" t="s">
        <v>151</v>
      </c>
      <c r="C46" s="78" t="str">
        <f>VLOOKUP(PlanRodVeiklos[[#This Row],[Kodas]],Rodikliai[],2,FALSE)</f>
        <v>Indikatoriniai rodikliai</v>
      </c>
      <c r="D46" s="78" t="str">
        <f>VLOOKUP(PlanRodVeiklos[[#This Row],[Kodas]],Rodikliai[],3,FALSE)</f>
        <v>Bendroji organinė anglis (TOC)</v>
      </c>
      <c r="E46" s="79" t="str">
        <f>IFERROR(IF(VLOOKUP(PlanRodVeiklos[[#This Row],[Kodas]],TarpRuošimas[],3,FALSE)=0,"",VLOOKUP(PlanRodVeiklos[[#This Row],[Kodas]],TarpReik[],3,FALSE)),"")</f>
        <v/>
      </c>
      <c r="F46" s="80" t="str">
        <f>IFERROR(IF(PlanRodVeiklos[[#This Row],[Kodas]]="LT_G9_029",VLOOKUP("Veiklos",TarpDažnumas[],2,FALSE),""),"")</f>
        <v/>
      </c>
      <c r="G46" s="42"/>
      <c r="H46" s="115"/>
    </row>
    <row r="47" spans="2:8" ht="18" x14ac:dyDescent="0.25">
      <c r="B47" s="77" t="s">
        <v>137</v>
      </c>
      <c r="C47" s="78" t="str">
        <f>VLOOKUP(PlanRodVeiklos[[#This Row],[Kodas]],Rodikliai[],2,FALSE)</f>
        <v>Indikatoriniai rodikliai</v>
      </c>
      <c r="D47" s="78" t="str">
        <f>VLOOKUP(PlanRodVeiklos[[#This Row],[Kodas]],Rodikliai[],3,FALSE)</f>
        <v>Chloridas</v>
      </c>
      <c r="E47" s="79" t="str">
        <f>IFERROR(IF(VLOOKUP(PlanRodVeiklos[[#This Row],[Kodas]],TarpRuošimas[],3,FALSE)=0,"",VLOOKUP(PlanRodVeiklos[[#This Row],[Kodas]],TarpReik[],3,FALSE)),"")</f>
        <v/>
      </c>
      <c r="F47" s="80" t="str">
        <f>IFERROR(IF(PlanRodVeiklos[[#This Row],[Kodas]]="LT_G9_029",VLOOKUP("Veiklos",TarpDažnumas[],2,FALSE),""),"")</f>
        <v/>
      </c>
      <c r="G47" s="42"/>
      <c r="H47" s="115"/>
    </row>
    <row r="48" spans="2:8" ht="18" x14ac:dyDescent="0.25">
      <c r="B48" s="77" t="s">
        <v>152</v>
      </c>
      <c r="C48" s="78" t="str">
        <f>VLOOKUP(PlanRodVeiklos[[#This Row],[Kodas]],Rodikliai[],2,FALSE)</f>
        <v>Indikatoriniai rodikliai</v>
      </c>
      <c r="D48" s="78" t="str">
        <f>VLOOKUP(PlanRodVeiklos[[#This Row],[Kodas]],Rodikliai[],3,FALSE)</f>
        <v>Drumstumas</v>
      </c>
      <c r="E48" s="79" t="str">
        <f>IFERROR(IF(VLOOKUP(PlanRodVeiklos[[#This Row],[Kodas]],TarpRuošimas[],3,FALSE)=0,"",VLOOKUP(PlanRodVeiklos[[#This Row],[Kodas]],TarpReik[],3,FALSE)),"")</f>
        <v/>
      </c>
      <c r="F48" s="80" t="str">
        <f>IFERROR(IF(PlanRodVeiklos[[#This Row],[Kodas]]="LT_G9_029",VLOOKUP("Veiklos",TarpDažnumas[],2,FALSE),""),"")</f>
        <v/>
      </c>
      <c r="G48" s="42"/>
      <c r="H48" s="115"/>
    </row>
    <row r="49" spans="2:8" ht="18" x14ac:dyDescent="0.25">
      <c r="B49" s="77" t="s">
        <v>142</v>
      </c>
      <c r="C49" s="78" t="str">
        <f>VLOOKUP(PlanRodVeiklos[[#This Row],[Kodas]],Rodikliai[],2,FALSE)</f>
        <v>Indikatoriniai rodikliai</v>
      </c>
      <c r="D49" s="78" t="str">
        <f>VLOOKUP(PlanRodVeiklos[[#This Row],[Kodas]],Rodikliai[],3,FALSE)</f>
        <v>Geležis</v>
      </c>
      <c r="E49" s="79" t="str">
        <f>IFERROR(IF(VLOOKUP(PlanRodVeiklos[[#This Row],[Kodas]],TarpRuošimas[],3,FALSE)=0,"",VLOOKUP(PlanRodVeiklos[[#This Row],[Kodas]],TarpReik[],3,FALSE)),"")</f>
        <v/>
      </c>
      <c r="F49" s="80" t="str">
        <f>IFERROR(IF(PlanRodVeiklos[[#This Row],[Kodas]]="LT_G9_029",VLOOKUP("Veiklos",TarpDažnumas[],2,FALSE),""),"")</f>
        <v/>
      </c>
      <c r="G49" s="42"/>
      <c r="H49" s="115"/>
    </row>
    <row r="50" spans="2:8" ht="18" x14ac:dyDescent="0.25">
      <c r="B50" s="77" t="s">
        <v>150</v>
      </c>
      <c r="C50" s="78" t="str">
        <f>VLOOKUP(PlanRodVeiklos[[#This Row],[Kodas]],Rodikliai[],2,FALSE)</f>
        <v>Indikatoriniai rodikliai</v>
      </c>
      <c r="D50" s="78" t="str">
        <f>VLOOKUP(PlanRodVeiklos[[#This Row],[Kodas]],Rodikliai[],3,FALSE)</f>
        <v>Koliforminės bakterijos</v>
      </c>
      <c r="E50" s="79" t="str">
        <f>IFERROR(IF(VLOOKUP(PlanRodVeiklos[[#This Row],[Kodas]],TarpRuošimas[],3,FALSE)=0,"",VLOOKUP(PlanRodVeiklos[[#This Row],[Kodas]],TarpReik[],3,FALSE)),"")</f>
        <v/>
      </c>
      <c r="F50" s="80" t="str">
        <f>IFERROR(IF(PlanRodVeiklos[[#This Row],[Kodas]]="LT_G9_029",VLOOKUP("Veiklos",TarpDažnumas[],2,FALSE),""),"")</f>
        <v/>
      </c>
      <c r="G50" s="42"/>
      <c r="H50" s="115"/>
    </row>
    <row r="51" spans="2:8" ht="18" x14ac:dyDescent="0.25">
      <c r="B51" s="77" t="s">
        <v>149</v>
      </c>
      <c r="C51" s="78" t="str">
        <f>VLOOKUP(PlanRodVeiklos[[#This Row],[Kodas]],Rodikliai[],2,FALSE)</f>
        <v>Indikatoriniai rodikliai</v>
      </c>
      <c r="D51" s="78" t="str">
        <f>VLOOKUP(PlanRodVeiklos[[#This Row],[Kodas]],Rodikliai[],3,FALSE)</f>
        <v>Kolonijas sudarantys vienetai 22 °C temperatūroje</v>
      </c>
      <c r="E51" s="79" t="str">
        <f>IFERROR(IF(VLOOKUP(PlanRodVeiklos[[#This Row],[Kodas]],TarpRuošimas[],3,FALSE)=0,"",VLOOKUP(PlanRodVeiklos[[#This Row],[Kodas]],TarpReik[],3,FALSE)),"")</f>
        <v/>
      </c>
      <c r="F51" s="80" t="str">
        <f>IFERROR(IF(PlanRodVeiklos[[#This Row],[Kodas]]="LT_G9_029",VLOOKUP("Veiklos",TarpDažnumas[],2,FALSE),""),"")</f>
        <v/>
      </c>
      <c r="G51" s="42"/>
      <c r="H51" s="115"/>
    </row>
    <row r="52" spans="2:8" ht="18" x14ac:dyDescent="0.25">
      <c r="B52" s="77" t="s">
        <v>144</v>
      </c>
      <c r="C52" s="78" t="str">
        <f>VLOOKUP(PlanRodVeiklos[[#This Row],[Kodas]],Rodikliai[],2,FALSE)</f>
        <v>Indikatoriniai rodikliai</v>
      </c>
      <c r="D52" s="78" t="str">
        <f>VLOOKUP(PlanRodVeiklos[[#This Row],[Kodas]],Rodikliai[],3,FALSE)</f>
        <v>Kvapas</v>
      </c>
      <c r="E52" s="79" t="str">
        <f>IFERROR(IF(VLOOKUP(PlanRodVeiklos[[#This Row],[Kodas]],TarpRuošimas[],3,FALSE)=0,"",VLOOKUP(PlanRodVeiklos[[#This Row],[Kodas]],TarpReik[],3,FALSE)),"")</f>
        <v/>
      </c>
      <c r="F52" s="80" t="str">
        <f>IFERROR(IF(PlanRodVeiklos[[#This Row],[Kodas]]="LT_G9_029",VLOOKUP("Veiklos",TarpDažnumas[],2,FALSE),""),"")</f>
        <v/>
      </c>
      <c r="G52" s="42"/>
      <c r="H52" s="115"/>
    </row>
    <row r="53" spans="2:8" ht="18" x14ac:dyDescent="0.25">
      <c r="B53" s="77" t="s">
        <v>138</v>
      </c>
      <c r="C53" s="78" t="str">
        <f>VLOOKUP(PlanRodVeiklos[[#This Row],[Kodas]],Rodikliai[],2,FALSE)</f>
        <v>Indikatoriniai rodikliai</v>
      </c>
      <c r="D53" s="78" t="str">
        <f>VLOOKUP(PlanRodVeiklos[[#This Row],[Kodas]],Rodikliai[],3,FALSE)</f>
        <v>Lūžinės klostridijos (Clostridium perfringens) ir jų sporos</v>
      </c>
      <c r="E53" s="79" t="str">
        <f>IFERROR(IF(VLOOKUP(PlanRodVeiklos[[#This Row],[Kodas]],TarpRuošimas[],3,FALSE)=0,"",VLOOKUP(PlanRodVeiklos[[#This Row],[Kodas]],TarpReik[],3,FALSE)),"")</f>
        <v/>
      </c>
      <c r="F53" s="80" t="str">
        <f>IFERROR(IF(PlanRodVeiklos[[#This Row],[Kodas]]="LT_G9_029",VLOOKUP("Veiklos",TarpDažnumas[],2,FALSE),""),"")</f>
        <v/>
      </c>
      <c r="G53" s="42"/>
      <c r="H53" s="115"/>
    </row>
    <row r="54" spans="2:8" ht="18" x14ac:dyDescent="0.25">
      <c r="B54" s="77" t="s">
        <v>143</v>
      </c>
      <c r="C54" s="78" t="str">
        <f>VLOOKUP(PlanRodVeiklos[[#This Row],[Kodas]],Rodikliai[],2,FALSE)</f>
        <v>Indikatoriniai rodikliai</v>
      </c>
      <c r="D54" s="78" t="str">
        <f>VLOOKUP(PlanRodVeiklos[[#This Row],[Kodas]],Rodikliai[],3,FALSE)</f>
        <v>Manganas</v>
      </c>
      <c r="E54" s="79" t="str">
        <f>IFERROR(IF(VLOOKUP(PlanRodVeiklos[[#This Row],[Kodas]],TarpRuošimas[],3,FALSE)=0,"",VLOOKUP(PlanRodVeiklos[[#This Row],[Kodas]],TarpReik[],3,FALSE)),"")</f>
        <v/>
      </c>
      <c r="F54" s="80" t="str">
        <f>IFERROR(IF(PlanRodVeiklos[[#This Row],[Kodas]]="LT_G9_029",VLOOKUP("Veiklos",TarpDažnumas[],2,FALSE),""),"")</f>
        <v/>
      </c>
      <c r="G54" s="42"/>
      <c r="H54" s="115"/>
    </row>
    <row r="55" spans="2:8" ht="18" x14ac:dyDescent="0.25">
      <c r="B55" s="77" t="s">
        <v>147</v>
      </c>
      <c r="C55" s="78" t="str">
        <f>VLOOKUP(PlanRodVeiklos[[#This Row],[Kodas]],Rodikliai[],2,FALSE)</f>
        <v>Indikatoriniai rodikliai</v>
      </c>
      <c r="D55" s="78" t="str">
        <f>VLOOKUP(PlanRodVeiklos[[#This Row],[Kodas]],Rodikliai[],3,FALSE)</f>
        <v>Natris</v>
      </c>
      <c r="E55" s="79" t="str">
        <f>IFERROR(IF(VLOOKUP(PlanRodVeiklos[[#This Row],[Kodas]],TarpRuošimas[],3,FALSE)=0,"",VLOOKUP(PlanRodVeiklos[[#This Row],[Kodas]],TarpReik[],3,FALSE)),"")</f>
        <v/>
      </c>
      <c r="F55" s="80" t="str">
        <f>IFERROR(IF(PlanRodVeiklos[[#This Row],[Kodas]]="LT_G9_029",VLOOKUP("Veiklos",TarpDažnumas[],2,FALSE),""),"")</f>
        <v/>
      </c>
      <c r="G55" s="42"/>
      <c r="H55" s="115"/>
    </row>
    <row r="56" spans="2:8" ht="18" x14ac:dyDescent="0.25">
      <c r="B56" s="77" t="s">
        <v>145</v>
      </c>
      <c r="C56" s="78" t="str">
        <f>VLOOKUP(PlanRodVeiklos[[#This Row],[Kodas]],Rodikliai[],2,FALSE)</f>
        <v>Indikatoriniai rodikliai</v>
      </c>
      <c r="D56" s="78" t="str">
        <f>VLOOKUP(PlanRodVeiklos[[#This Row],[Kodas]],Rodikliai[],3,FALSE)</f>
        <v>Permanganato indeksas / oksiduojamumas</v>
      </c>
      <c r="E56" s="79" t="str">
        <f>IFERROR(IF(VLOOKUP(PlanRodVeiklos[[#This Row],[Kodas]],TarpRuošimas[],3,FALSE)=0,"",VLOOKUP(PlanRodVeiklos[[#This Row],[Kodas]],TarpReik[],3,FALSE)),"")</f>
        <v/>
      </c>
      <c r="F56" s="80" t="str">
        <f>IFERROR(IF(PlanRodVeiklos[[#This Row],[Kodas]]="LT_G9_029",VLOOKUP("Veiklos",TarpDažnumas[],2,FALSE),""),"")</f>
        <v/>
      </c>
      <c r="G56" s="42"/>
      <c r="H56" s="115"/>
    </row>
    <row r="57" spans="2:8" ht="18" x14ac:dyDescent="0.25">
      <c r="B57" s="77" t="s">
        <v>140</v>
      </c>
      <c r="C57" s="78" t="str">
        <f>VLOOKUP(PlanRodVeiklos[[#This Row],[Kodas]],Rodikliai[],2,FALSE)</f>
        <v>Indikatoriniai rodikliai</v>
      </c>
      <c r="D57" s="78" t="str">
        <f>VLOOKUP(PlanRodVeiklos[[#This Row],[Kodas]],Rodikliai[],3,FALSE)</f>
        <v>Savitasis elektrinis laidis</v>
      </c>
      <c r="E57" s="79" t="str">
        <f>IFERROR(IF(VLOOKUP(PlanRodVeiklos[[#This Row],[Kodas]],TarpRuošimas[],3,FALSE)=0,"",VLOOKUP(PlanRodVeiklos[[#This Row],[Kodas]],TarpReik[],3,FALSE)),"")</f>
        <v/>
      </c>
      <c r="F57" s="80" t="str">
        <f>IFERROR(IF(PlanRodVeiklos[[#This Row],[Kodas]]="LT_G9_029",VLOOKUP("Veiklos",TarpDažnumas[],2,FALSE),""),"")</f>
        <v/>
      </c>
      <c r="G57" s="42"/>
      <c r="H57" s="115"/>
    </row>
    <row r="58" spans="2:8" ht="18" x14ac:dyDescent="0.25">
      <c r="B58" s="77" t="s">
        <v>148</v>
      </c>
      <c r="C58" s="78" t="str">
        <f>VLOOKUP(PlanRodVeiklos[[#This Row],[Kodas]],Rodikliai[],2,FALSE)</f>
        <v>Indikatoriniai rodikliai</v>
      </c>
      <c r="D58" s="78" t="str">
        <f>VLOOKUP(PlanRodVeiklos[[#This Row],[Kodas]],Rodikliai[],3,FALSE)</f>
        <v>Skonis</v>
      </c>
      <c r="E58" s="79" t="str">
        <f>IFERROR(IF(VLOOKUP(PlanRodVeiklos[[#This Row],[Kodas]],TarpRuošimas[],3,FALSE)=0,"",VLOOKUP(PlanRodVeiklos[[#This Row],[Kodas]],TarpReik[],3,FALSE)),"")</f>
        <v/>
      </c>
      <c r="F58" s="80" t="str">
        <f>IFERROR(IF(PlanRodVeiklos[[#This Row],[Kodas]]="LT_G9_029",VLOOKUP("Veiklos",TarpDažnumas[],2,FALSE),""),"")</f>
        <v/>
      </c>
      <c r="G58" s="42"/>
      <c r="H58" s="115"/>
    </row>
    <row r="59" spans="2:8" ht="18" x14ac:dyDescent="0.25">
      <c r="B59" s="77" t="s">
        <v>139</v>
      </c>
      <c r="C59" s="78" t="str">
        <f>VLOOKUP(PlanRodVeiklos[[#This Row],[Kodas]],Rodikliai[],2,FALSE)</f>
        <v>Indikatoriniai rodikliai</v>
      </c>
      <c r="D59" s="78" t="str">
        <f>VLOOKUP(PlanRodVeiklos[[#This Row],[Kodas]],Rodikliai[],3,FALSE)</f>
        <v>Spalva</v>
      </c>
      <c r="E59" s="79" t="str">
        <f>IFERROR(IF(VLOOKUP(PlanRodVeiklos[[#This Row],[Kodas]],TarpRuošimas[],3,FALSE)=0,"",VLOOKUP(PlanRodVeiklos[[#This Row],[Kodas]],TarpReik[],3,FALSE)),"")</f>
        <v/>
      </c>
      <c r="F59" s="80" t="str">
        <f>IFERROR(IF(PlanRodVeiklos[[#This Row],[Kodas]]="LT_G9_029",VLOOKUP("Veiklos",TarpDažnumas[],2,FALSE),""),"")</f>
        <v/>
      </c>
      <c r="G59" s="42"/>
      <c r="H59" s="115"/>
    </row>
    <row r="60" spans="2:8" ht="18" x14ac:dyDescent="0.25">
      <c r="B60" s="77" t="s">
        <v>146</v>
      </c>
      <c r="C60" s="78" t="str">
        <f>VLOOKUP(PlanRodVeiklos[[#This Row],[Kodas]],Rodikliai[],2,FALSE)</f>
        <v>Indikatoriniai rodikliai</v>
      </c>
      <c r="D60" s="78" t="str">
        <f>VLOOKUP(PlanRodVeiklos[[#This Row],[Kodas]],Rodikliai[],3,FALSE)</f>
        <v>Sulfatas</v>
      </c>
      <c r="E60" s="79" t="str">
        <f>IFERROR(IF(VLOOKUP(PlanRodVeiklos[[#This Row],[Kodas]],TarpRuošimas[],3,FALSE)=0,"",VLOOKUP(PlanRodVeiklos[[#This Row],[Kodas]],TarpReik[],3,FALSE)),"")</f>
        <v/>
      </c>
      <c r="F60" s="80" t="str">
        <f>IFERROR(IF(PlanRodVeiklos[[#This Row],[Kodas]]="LT_G9_029",VLOOKUP("Veiklos",TarpDažnumas[],2,FALSE),""),"")</f>
        <v/>
      </c>
      <c r="G60" s="42"/>
      <c r="H60" s="115"/>
    </row>
    <row r="61" spans="2:8" ht="18" x14ac:dyDescent="0.25">
      <c r="B61" s="77" t="s">
        <v>141</v>
      </c>
      <c r="C61" s="78" t="str">
        <f>VLOOKUP(PlanRodVeiklos[[#This Row],[Kodas]],Rodikliai[],2,FALSE)</f>
        <v>Indikatoriniai rodikliai</v>
      </c>
      <c r="D61" s="78" t="str">
        <f>VLOOKUP(PlanRodVeiklos[[#This Row],[Kodas]],Rodikliai[],3,FALSE)</f>
        <v>Vandenilio jonų arba pH vertė</v>
      </c>
      <c r="E61" s="79" t="str">
        <f>IFERROR(IF(VLOOKUP(PlanRodVeiklos[[#This Row],[Kodas]],TarpRuošimas[],3,FALSE)=0,"",VLOOKUP(PlanRodVeiklos[[#This Row],[Kodas]],TarpReik[],3,FALSE)),"")</f>
        <v/>
      </c>
      <c r="F61" s="80" t="str">
        <f>IFERROR(IF(PlanRodVeiklos[[#This Row],[Kodas]]="LT_G9_029",VLOOKUP("Veiklos",TarpDažnumas[],2,FALSE),""),"")</f>
        <v/>
      </c>
      <c r="G61" s="42"/>
      <c r="H61" s="115"/>
    </row>
    <row r="62" spans="2:8" ht="18" x14ac:dyDescent="0.25">
      <c r="B62" s="77" t="s">
        <v>95</v>
      </c>
      <c r="C62" s="78" t="str">
        <f>VLOOKUP(PlanRodVeiklos[[#This Row],[Kodas]],Rodikliai[],2,FALSE)</f>
        <v>Mikrobiologiniai rodikliai</v>
      </c>
      <c r="D62" s="78" t="str">
        <f>VLOOKUP(PlanRodVeiklos[[#This Row],[Kodas]],Rodikliai[],3,FALSE)</f>
        <v>Žarninės lazdelės (Escherichia coli)</v>
      </c>
      <c r="E62" s="79" t="str">
        <f>IFERROR(IF(VLOOKUP(PlanRodVeiklos[[#This Row],[Kodas]],TarpRuošimas[],3,FALSE)=0,"",VLOOKUP(PlanRodVeiklos[[#This Row],[Kodas]],TarpReik[],3,FALSE)),"")</f>
        <v/>
      </c>
      <c r="F62" s="80" t="str">
        <f>IFERROR(IF(PlanRodVeiklos[[#This Row],[Kodas]]="LT_G9_029",VLOOKUP("Veiklos",TarpDažnumas[],2,FALSE),""),"")</f>
        <v/>
      </c>
      <c r="G62" s="42"/>
      <c r="H62" s="115"/>
    </row>
    <row r="63" spans="2:8" ht="18" x14ac:dyDescent="0.25">
      <c r="B63" s="77" t="s">
        <v>96</v>
      </c>
      <c r="C63" s="78" t="str">
        <f>VLOOKUP(PlanRodVeiklos[[#This Row],[Kodas]],Rodikliai[],2,FALSE)</f>
        <v>Mikrobiologiniai rodikliai</v>
      </c>
      <c r="D63" s="78" t="str">
        <f>VLOOKUP(PlanRodVeiklos[[#This Row],[Kodas]],Rodikliai[],3,FALSE)</f>
        <v>Žarniniai enterokokai</v>
      </c>
      <c r="E63" s="79" t="str">
        <f>IFERROR(IF(VLOOKUP(PlanRodVeiklos[[#This Row],[Kodas]],TarpRuošimas[],3,FALSE)=0,"",VLOOKUP(PlanRodVeiklos[[#This Row],[Kodas]],TarpReik[],3,FALSE)),"")</f>
        <v/>
      </c>
      <c r="F63" s="80" t="str">
        <f>IFERROR(IF(PlanRodVeiklos[[#This Row],[Kodas]]="LT_G9_029",VLOOKUP("Veiklos",TarpDažnumas[],2,FALSE),""),"")</f>
        <v/>
      </c>
      <c r="G63" s="42"/>
      <c r="H63" s="115"/>
    </row>
    <row r="64" spans="2:8" ht="18" x14ac:dyDescent="0.25">
      <c r="B64" s="77" t="s">
        <v>155</v>
      </c>
      <c r="C64" s="78" t="str">
        <f>VLOOKUP(PlanRodVeiklos[[#This Row],[Kodas]],Rodikliai[],2,FALSE)</f>
        <v>Radiologiniai rodikliai</v>
      </c>
      <c r="D64" s="78" t="str">
        <f>VLOOKUP(PlanRodVeiklos[[#This Row],[Kodas]],Rodikliai[],3,FALSE)</f>
        <v>Indikacinė dozė</v>
      </c>
      <c r="E64" s="79" t="str">
        <f>IFERROR(IF(VLOOKUP(PlanRodVeiklos[[#This Row],[Kodas]],TarpRuošimas[],3,FALSE)=0,"",VLOOKUP(PlanRodVeiklos[[#This Row],[Kodas]],TarpReik[],3,FALSE)),"")</f>
        <v/>
      </c>
      <c r="F64" s="80" t="str">
        <f>IFERROR(IF(PlanRodVeiklos[[#This Row],[Kodas]]="LT_G9_029",VLOOKUP("Veiklos",TarpDažnumas[],2,FALSE),""),"")</f>
        <v/>
      </c>
      <c r="G64" s="42"/>
      <c r="H64" s="115"/>
    </row>
    <row r="65" spans="2:8" ht="18" x14ac:dyDescent="0.25">
      <c r="B65" s="77" t="s">
        <v>156</v>
      </c>
      <c r="C65" s="78" t="str">
        <f>VLOOKUP(PlanRodVeiklos[[#This Row],[Kodas]],Rodikliai[],2,FALSE)</f>
        <v>Radiologiniai rodikliai</v>
      </c>
      <c r="D65" s="78" t="str">
        <f>VLOOKUP(PlanRodVeiklos[[#This Row],[Kodas]],Rodikliai[],3,FALSE)</f>
        <v>Ra-226</v>
      </c>
      <c r="E65" s="79" t="str">
        <f>IFERROR(IF(VLOOKUP(PlanRodVeiklos[[#This Row],[Kodas]],TarpRuošimas[],3,FALSE)=0,"",VLOOKUP(PlanRodVeiklos[[#This Row],[Kodas]],TarpReik[],3,FALSE)),"")</f>
        <v/>
      </c>
      <c r="F65" s="80" t="str">
        <f>IFERROR(IF(PlanRodVeiklos[[#This Row],[Kodas]]="LT_G9_029",VLOOKUP("Veiklos",TarpDažnumas[],2,FALSE),""),"")</f>
        <v/>
      </c>
      <c r="G65" s="42"/>
      <c r="H65" s="115"/>
    </row>
    <row r="66" spans="2:8" ht="18" x14ac:dyDescent="0.25">
      <c r="B66" s="77" t="s">
        <v>153</v>
      </c>
      <c r="C66" s="78" t="str">
        <f>VLOOKUP(PlanRodVeiklos[[#This Row],[Kodas]],Rodikliai[],2,FALSE)</f>
        <v>Radiologiniai rodikliai</v>
      </c>
      <c r="D66" s="78" t="str">
        <f>VLOOKUP(PlanRodVeiklos[[#This Row],[Kodas]],Rodikliai[],3,FALSE)</f>
        <v>Radonas</v>
      </c>
      <c r="E66" s="79" t="str">
        <f>IFERROR(IF(VLOOKUP(PlanRodVeiklos[[#This Row],[Kodas]],TarpRuošimas[],3,FALSE)=0,"",VLOOKUP(PlanRodVeiklos[[#This Row],[Kodas]],TarpReik[],3,FALSE)),"")</f>
        <v/>
      </c>
      <c r="F66" s="80" t="str">
        <f>IFERROR(IF(PlanRodVeiklos[[#This Row],[Kodas]]="LT_G9_029",VLOOKUP("Veiklos",TarpDažnumas[],2,FALSE),""),"")</f>
        <v/>
      </c>
      <c r="G66" s="42"/>
      <c r="H66" s="115"/>
    </row>
    <row r="67" spans="2:8" ht="18" x14ac:dyDescent="0.25">
      <c r="B67" s="77" t="s">
        <v>154</v>
      </c>
      <c r="C67" s="78" t="str">
        <f>VLOOKUP(PlanRodVeiklos[[#This Row],[Kodas]],Rodikliai[],2,FALSE)</f>
        <v>Radiologiniai rodikliai</v>
      </c>
      <c r="D67" s="78" t="str">
        <f>VLOOKUP(PlanRodVeiklos[[#This Row],[Kodas]],Rodikliai[],3,FALSE)</f>
        <v>Tritis</v>
      </c>
      <c r="E67" s="79" t="str">
        <f>IFERROR(IF(VLOOKUP(PlanRodVeiklos[[#This Row],[Kodas]],TarpRuošimas[],3,FALSE)=0,"",VLOOKUP(PlanRodVeiklos[[#This Row],[Kodas]],TarpReik[],3,FALSE)),"")</f>
        <v/>
      </c>
      <c r="F67" s="80" t="str">
        <f>IFERROR(IF(PlanRodVeiklos[[#This Row],[Kodas]]="LT_G9_029",VLOOKUP("Veiklos",TarpDažnumas[],2,FALSE),""),"")</f>
        <v/>
      </c>
      <c r="G67" s="42"/>
      <c r="H67" s="115"/>
    </row>
    <row r="68" spans="2:8" ht="18" x14ac:dyDescent="0.25">
      <c r="B68" s="77" t="s">
        <v>311</v>
      </c>
      <c r="C68" s="78" t="str">
        <f>VLOOKUP(PlanRodVeiklos[[#This Row],[Kodas]],Rodikliai[],2,FALSE)</f>
        <v>Cheminiai rodikliai (Pesticidai)</v>
      </c>
      <c r="D68" s="78" t="str">
        <f>VLOOKUP(PlanRodVeiklos[[#This Row],[Kodas]],Rodikliai[],3,FALSE)</f>
        <v>4,4' Metoksichloras</v>
      </c>
      <c r="E68" s="79" t="str">
        <f>IFERROR(IF(VLOOKUP(PlanRodVeiklos[[#This Row],[Kodas]],TarpRuošimas[],3,FALSE)=0,"",VLOOKUP(PlanRodVeiklos[[#This Row],[Kodas]],TarpReik[],3,FALSE)),"")</f>
        <v/>
      </c>
      <c r="F68" s="80" t="str">
        <f>IFERROR(IF(PlanRodVeiklos[[#This Row],[Kodas]]="LT_G9_029",VLOOKUP("Veiklos",TarpDažnumas[],2,FALSE),""),"")</f>
        <v/>
      </c>
      <c r="G68" s="42"/>
      <c r="H68" s="115"/>
    </row>
    <row r="69" spans="2:8" ht="18" x14ac:dyDescent="0.25">
      <c r="B69" s="77" t="s">
        <v>124</v>
      </c>
      <c r="C69" s="78" t="str">
        <f>VLOOKUP(PlanRodVeiklos[[#This Row],[Kodas]],Rodikliai[],2,FALSE)</f>
        <v>Cheminiai rodikliai (Pesticidai)</v>
      </c>
      <c r="D69" s="78" t="str">
        <f>VLOOKUP(PlanRodVeiklos[[#This Row],[Kodas]],Rodikliai[],3,FALSE)</f>
        <v>Aldrinas</v>
      </c>
      <c r="E69" s="79" t="str">
        <f>IFERROR(IF(VLOOKUP(PlanRodVeiklos[[#This Row],[Kodas]],TarpRuošimas[],3,FALSE)=0,"",VLOOKUP(PlanRodVeiklos[[#This Row],[Kodas]],TarpReik[],3,FALSE)),"")</f>
        <v/>
      </c>
      <c r="F69" s="80" t="str">
        <f>IFERROR(IF(PlanRodVeiklos[[#This Row],[Kodas]]="LT_G9_029",VLOOKUP("Veiklos",TarpDažnumas[],2,FALSE),""),"")</f>
        <v/>
      </c>
      <c r="G69" s="42"/>
      <c r="H69" s="115"/>
    </row>
    <row r="70" spans="2:8" ht="18" x14ac:dyDescent="0.25">
      <c r="B70" s="77" t="s">
        <v>160</v>
      </c>
      <c r="C70" s="78" t="str">
        <f>VLOOKUP(PlanRodVeiklos[[#This Row],[Kodas]],Rodikliai[],2,FALSE)</f>
        <v>Cheminiai rodikliai (Pesticidai)</v>
      </c>
      <c r="D70" s="78" t="str">
        <f>VLOOKUP(PlanRodVeiklos[[#This Row],[Kodas]],Rodikliai[],3,FALSE)</f>
        <v>Alfa-HCH</v>
      </c>
      <c r="E70" s="79" t="str">
        <f>IFERROR(IF(VLOOKUP(PlanRodVeiklos[[#This Row],[Kodas]],TarpRuošimas[],3,FALSE)=0,"",VLOOKUP(PlanRodVeiklos[[#This Row],[Kodas]],TarpReik[],3,FALSE)),"")</f>
        <v/>
      </c>
      <c r="F70" s="80" t="str">
        <f>IFERROR(IF(PlanRodVeiklos[[#This Row],[Kodas]]="LT_G9_029",VLOOKUP("Veiklos",TarpDažnumas[],2,FALSE),""),"")</f>
        <v/>
      </c>
      <c r="G70" s="42"/>
      <c r="H70" s="115"/>
    </row>
    <row r="71" spans="2:8" ht="18" x14ac:dyDescent="0.25">
      <c r="B71" s="77" t="s">
        <v>161</v>
      </c>
      <c r="C71" s="78" t="str">
        <f>VLOOKUP(PlanRodVeiklos[[#This Row],[Kodas]],Rodikliai[],2,FALSE)</f>
        <v>Cheminiai rodikliai (Pesticidai)</v>
      </c>
      <c r="D71" s="78" t="str">
        <f>VLOOKUP(PlanRodVeiklos[[#This Row],[Kodas]],Rodikliai[],3,FALSE)</f>
        <v>Beta-HCH</v>
      </c>
      <c r="E71" s="79" t="str">
        <f>IFERROR(IF(VLOOKUP(PlanRodVeiklos[[#This Row],[Kodas]],TarpRuošimas[],3,FALSE)=0,"",VLOOKUP(PlanRodVeiklos[[#This Row],[Kodas]],TarpReik[],3,FALSE)),"")</f>
        <v/>
      </c>
      <c r="F71" s="80" t="str">
        <f>IFERROR(IF(PlanRodVeiklos[[#This Row],[Kodas]]="LT_G9_029",VLOOKUP("Veiklos",TarpDažnumas[],2,FALSE),""),"")</f>
        <v/>
      </c>
      <c r="G71" s="42"/>
      <c r="H71" s="115"/>
    </row>
    <row r="72" spans="2:8" ht="18" x14ac:dyDescent="0.25">
      <c r="B72" s="77" t="s">
        <v>166</v>
      </c>
      <c r="C72" s="78" t="str">
        <f>VLOOKUP(PlanRodVeiklos[[#This Row],[Kodas]],Rodikliai[],2,FALSE)</f>
        <v>Cheminiai rodikliai (Pesticidai)</v>
      </c>
      <c r="D72" s="78" t="str">
        <f>VLOOKUP(PlanRodVeiklos[[#This Row],[Kodas]],Rodikliai[],3,FALSE)</f>
        <v>Chlordanas</v>
      </c>
      <c r="E72" s="79" t="str">
        <f>IFERROR(IF(VLOOKUP(PlanRodVeiklos[[#This Row],[Kodas]],TarpRuošimas[],3,FALSE)=0,"",VLOOKUP(PlanRodVeiklos[[#This Row],[Kodas]],TarpReik[],3,FALSE)),"")</f>
        <v/>
      </c>
      <c r="F72" s="80" t="str">
        <f>IFERROR(IF(PlanRodVeiklos[[#This Row],[Kodas]]="LT_G9_029",VLOOKUP("Veiklos",TarpDažnumas[],2,FALSE),""),"")</f>
        <v/>
      </c>
      <c r="G72" s="42"/>
      <c r="H72" s="115"/>
    </row>
    <row r="73" spans="2:8" ht="18" x14ac:dyDescent="0.25">
      <c r="B73" s="77" t="s">
        <v>172</v>
      </c>
      <c r="C73" s="78" t="str">
        <f>VLOOKUP(PlanRodVeiklos[[#This Row],[Kodas]],Rodikliai[],2,FALSE)</f>
        <v>Cheminiai rodikliai (Pesticidai)</v>
      </c>
      <c r="D73" s="78" t="str">
        <f>VLOOKUP(PlanRodVeiklos[[#This Row],[Kodas]],Rodikliai[],3,FALSE)</f>
        <v>DDT izomerų suma</v>
      </c>
      <c r="E73" s="79" t="str">
        <f>IFERROR(IF(VLOOKUP(PlanRodVeiklos[[#This Row],[Kodas]],TarpRuošimas[],3,FALSE)=0,"",VLOOKUP(PlanRodVeiklos[[#This Row],[Kodas]],TarpReik[],3,FALSE)),"")</f>
        <v/>
      </c>
      <c r="F73" s="80" t="str">
        <f>IFERROR(IF(PlanRodVeiklos[[#This Row],[Kodas]]="LT_G9_029",VLOOKUP("Veiklos",TarpDažnumas[],2,FALSE),""),"")</f>
        <v/>
      </c>
      <c r="G73" s="42"/>
      <c r="H73" s="115"/>
    </row>
    <row r="74" spans="2:8" ht="18" x14ac:dyDescent="0.25">
      <c r="B74" s="77" t="s">
        <v>162</v>
      </c>
      <c r="C74" s="78" t="str">
        <f>VLOOKUP(PlanRodVeiklos[[#This Row],[Kodas]],Rodikliai[],2,FALSE)</f>
        <v>Cheminiai rodikliai (Pesticidai)</v>
      </c>
      <c r="D74" s="78" t="str">
        <f>VLOOKUP(PlanRodVeiklos[[#This Row],[Kodas]],Rodikliai[],3,FALSE)</f>
        <v>Delta-HCH</v>
      </c>
      <c r="E74" s="79" t="str">
        <f>IFERROR(IF(VLOOKUP(PlanRodVeiklos[[#This Row],[Kodas]],TarpRuošimas[],3,FALSE)=0,"",VLOOKUP(PlanRodVeiklos[[#This Row],[Kodas]],TarpReik[],3,FALSE)),"")</f>
        <v/>
      </c>
      <c r="F74" s="84" t="str">
        <f>IFERROR(IF(PlanRodVeiklos[[#This Row],[Kodas]]="LT_G9_029",VLOOKUP("Veiklos",TarpDažnumas[],2,FALSE),""),"")</f>
        <v/>
      </c>
      <c r="G74" s="92"/>
      <c r="H74" s="115"/>
    </row>
    <row r="75" spans="2:8" ht="18" x14ac:dyDescent="0.25">
      <c r="B75" s="77" t="s">
        <v>125</v>
      </c>
      <c r="C75" s="78" t="str">
        <f>VLOOKUP(PlanRodVeiklos[[#This Row],[Kodas]],Rodikliai[],2,FALSE)</f>
        <v>Cheminiai rodikliai (Pesticidai)</v>
      </c>
      <c r="D75" s="78" t="str">
        <f>VLOOKUP(PlanRodVeiklos[[#This Row],[Kodas]],Rodikliai[],3,FALSE)</f>
        <v>Dieldrinas</v>
      </c>
      <c r="E75" s="79" t="str">
        <f>IFERROR(IF(VLOOKUP(PlanRodVeiklos[[#This Row],[Kodas]],TarpRuošimas[],3,FALSE)=0,"",VLOOKUP(PlanRodVeiklos[[#This Row],[Kodas]],TarpReik[],3,FALSE)),"")</f>
        <v/>
      </c>
      <c r="F75" s="84" t="str">
        <f>IFERROR(IF(PlanRodVeiklos[[#This Row],[Kodas]]="LT_G9_029",VLOOKUP("Veiklos",TarpDažnumas[],2,FALSE),""),"")</f>
        <v/>
      </c>
      <c r="G75" s="92"/>
      <c r="H75" s="115"/>
    </row>
    <row r="76" spans="2:8" ht="18" x14ac:dyDescent="0.25">
      <c r="B76" s="77" t="s">
        <v>168</v>
      </c>
      <c r="C76" s="78" t="str">
        <f>VLOOKUP(PlanRodVeiklos[[#This Row],[Kodas]],Rodikliai[],2,FALSE)</f>
        <v>Cheminiai rodikliai (Pesticidai)</v>
      </c>
      <c r="D76" s="78" t="str">
        <f>VLOOKUP(PlanRodVeiklos[[#This Row],[Kodas]],Rodikliai[],3,FALSE)</f>
        <v>Endrinas</v>
      </c>
      <c r="E76" s="79" t="str">
        <f>IFERROR(IF(VLOOKUP(PlanRodVeiklos[[#This Row],[Kodas]],TarpRuošimas[],3,FALSE)=0,"",VLOOKUP(PlanRodVeiklos[[#This Row],[Kodas]],TarpReik[],3,FALSE)),"")</f>
        <v/>
      </c>
      <c r="F76" s="84" t="str">
        <f>IFERROR(IF(PlanRodVeiklos[[#This Row],[Kodas]]="LT_G9_029",VLOOKUP("Veiklos",TarpDažnumas[],2,FALSE),""),"")</f>
        <v/>
      </c>
      <c r="G76" s="92"/>
      <c r="H76" s="115"/>
    </row>
    <row r="77" spans="2:8" ht="18" x14ac:dyDescent="0.25">
      <c r="B77" s="77" t="s">
        <v>167</v>
      </c>
      <c r="C77" s="78" t="str">
        <f>VLOOKUP(PlanRodVeiklos[[#This Row],[Kodas]],Rodikliai[],2,FALSE)</f>
        <v>Cheminiai rodikliai (Pesticidai)</v>
      </c>
      <c r="D77" s="78" t="str">
        <f>VLOOKUP(PlanRodVeiklos[[#This Row],[Kodas]],Rodikliai[],3,FALSE)</f>
        <v>Gama-HCH (Lindanas)</v>
      </c>
      <c r="E77" s="79" t="str">
        <f>IFERROR(IF(VLOOKUP(PlanRodVeiklos[[#This Row],[Kodas]],TarpRuošimas[],3,FALSE)=0,"",VLOOKUP(PlanRodVeiklos[[#This Row],[Kodas]],TarpReik[],3,FALSE)),"")</f>
        <v/>
      </c>
      <c r="F77" s="84" t="str">
        <f>IFERROR(IF(PlanRodVeiklos[[#This Row],[Kodas]]="LT_G9_029",VLOOKUP("Veiklos",TarpDažnumas[],2,FALSE),""),"")</f>
        <v/>
      </c>
      <c r="G77" s="92"/>
      <c r="H77" s="115"/>
    </row>
    <row r="78" spans="2:8" ht="18" x14ac:dyDescent="0.25">
      <c r="B78" s="77" t="s">
        <v>158</v>
      </c>
      <c r="C78" s="78" t="str">
        <f>VLOOKUP(PlanRodVeiklos[[#This Row],[Kodas]],Rodikliai[],2,FALSE)</f>
        <v>Cheminiai rodikliai (Pesticidai)</v>
      </c>
      <c r="D78" s="78" t="str">
        <f>VLOOKUP(PlanRodVeiklos[[#This Row],[Kodas]],Rodikliai[],3,FALSE)</f>
        <v>HCB</v>
      </c>
      <c r="E78" s="79" t="str">
        <f>IFERROR(IF(VLOOKUP(PlanRodVeiklos[[#This Row],[Kodas]],TarpRuošimas[],3,FALSE)=0,"",VLOOKUP(PlanRodVeiklos[[#This Row],[Kodas]],TarpReik[],3,FALSE)),"")</f>
        <v/>
      </c>
      <c r="F78" s="84" t="str">
        <f>IFERROR(IF(PlanRodVeiklos[[#This Row],[Kodas]]="LT_G9_029",VLOOKUP("Veiklos",TarpDažnumas[],2,FALSE),""),"")</f>
        <v/>
      </c>
      <c r="G78" s="92"/>
      <c r="H78" s="115"/>
    </row>
    <row r="79" spans="2:8" ht="18" x14ac:dyDescent="0.25">
      <c r="B79" s="77" t="s">
        <v>126</v>
      </c>
      <c r="C79" s="78" t="str">
        <f>VLOOKUP(PlanRodVeiklos[[#This Row],[Kodas]],Rodikliai[],2,FALSE)</f>
        <v>Cheminiai rodikliai (Pesticidai)</v>
      </c>
      <c r="D79" s="78" t="str">
        <f>VLOOKUP(PlanRodVeiklos[[#This Row],[Kodas]],Rodikliai[],3,FALSE)</f>
        <v>Heptachloras</v>
      </c>
      <c r="E79" s="79" t="str">
        <f>IFERROR(IF(VLOOKUP(PlanRodVeiklos[[#This Row],[Kodas]],TarpRuošimas[],3,FALSE)=0,"",VLOOKUP(PlanRodVeiklos[[#This Row],[Kodas]],TarpReik[],3,FALSE)),"")</f>
        <v/>
      </c>
      <c r="F79" s="84" t="str">
        <f>IFERROR(IF(PlanRodVeiklos[[#This Row],[Kodas]]="LT_G9_029",VLOOKUP("Veiklos",TarpDažnumas[],2,FALSE),""),"")</f>
        <v/>
      </c>
      <c r="G79" s="92"/>
      <c r="H79" s="115"/>
    </row>
    <row r="80" spans="2:8" ht="18" x14ac:dyDescent="0.25">
      <c r="B80" s="77" t="s">
        <v>173</v>
      </c>
      <c r="C80" s="78" t="str">
        <f>VLOOKUP(PlanRodVeiklos[[#This Row],[Kodas]],Rodikliai[],2,FALSE)</f>
        <v>Cheminiai rodikliai (Pesticidai)</v>
      </c>
      <c r="D80" s="78" t="str">
        <f>VLOOKUP(PlanRodVeiklos[[#This Row],[Kodas]],Rodikliai[],3,FALSE)</f>
        <v>Heptachloras (heptachloro ir heptachloro epoiksido suma)</v>
      </c>
      <c r="E80" s="79" t="str">
        <f>IFERROR(IF(VLOOKUP(PlanRodVeiklos[[#This Row],[Kodas]],TarpRuošimas[],3,FALSE)=0,"",VLOOKUP(PlanRodVeiklos[[#This Row],[Kodas]],TarpReik[],3,FALSE)),"")</f>
        <v/>
      </c>
      <c r="F80" s="84" t="str">
        <f>IFERROR(IF(PlanRodVeiklos[[#This Row],[Kodas]]="LT_G9_029",VLOOKUP("Veiklos",TarpDažnumas[],2,FALSE),""),"")</f>
        <v/>
      </c>
      <c r="G80" s="92"/>
      <c r="H80" s="115"/>
    </row>
    <row r="81" spans="2:8" ht="18" x14ac:dyDescent="0.25">
      <c r="B81" s="77" t="s">
        <v>127</v>
      </c>
      <c r="C81" s="78" t="str">
        <f>VLOOKUP(PlanRodVeiklos[[#This Row],[Kodas]],Rodikliai[],2,FALSE)</f>
        <v>Cheminiai rodikliai (Pesticidai)</v>
      </c>
      <c r="D81" s="78" t="str">
        <f>VLOOKUP(PlanRodVeiklos[[#This Row],[Kodas]],Rodikliai[],3,FALSE)</f>
        <v>Heptachlorepoksidas</v>
      </c>
      <c r="E81" s="79" t="str">
        <f>IFERROR(IF(VLOOKUP(PlanRodVeiklos[[#This Row],[Kodas]],TarpRuošimas[],3,FALSE)=0,"",VLOOKUP(PlanRodVeiklos[[#This Row],[Kodas]],TarpReik[],3,FALSE)),"")</f>
        <v/>
      </c>
      <c r="F81" s="84" t="str">
        <f>IFERROR(IF(PlanRodVeiklos[[#This Row],[Kodas]]="LT_G9_029",VLOOKUP("Veiklos",TarpDažnumas[],2,FALSE),""),"")</f>
        <v/>
      </c>
      <c r="G81" s="92"/>
      <c r="H81" s="115"/>
    </row>
    <row r="82" spans="2:8" ht="18" x14ac:dyDescent="0.25">
      <c r="B82" s="77" t="s">
        <v>310</v>
      </c>
      <c r="C82" s="78" t="str">
        <f>VLOOKUP(PlanRodVeiklos[[#This Row],[Kodas]],Rodikliai[],2,FALSE)</f>
        <v>Cheminiai rodikliai (Pesticidai)</v>
      </c>
      <c r="D82" s="78" t="str">
        <f>VLOOKUP(PlanRodVeiklos[[#This Row],[Kodas]],Rodikliai[],3,FALSE)</f>
        <v>Isodrinas</v>
      </c>
      <c r="E82" s="79" t="str">
        <f>IFERROR(IF(VLOOKUP(PlanRodVeiklos[[#This Row],[Kodas]],TarpRuošimas[],3,FALSE)=0,"",VLOOKUP(PlanRodVeiklos[[#This Row],[Kodas]],TarpReik[],3,FALSE)),"")</f>
        <v/>
      </c>
      <c r="F82" s="84" t="str">
        <f>IFERROR(IF(PlanRodVeiklos[[#This Row],[Kodas]]="LT_G9_029",VLOOKUP("Veiklos",TarpDažnumas[],2,FALSE),""),"")</f>
        <v/>
      </c>
      <c r="G82" s="92"/>
      <c r="H82" s="115"/>
    </row>
    <row r="83" spans="2:8" ht="18" x14ac:dyDescent="0.25">
      <c r="B83" s="77" t="s">
        <v>159</v>
      </c>
      <c r="C83" s="78" t="str">
        <f>VLOOKUP(PlanRodVeiklos[[#This Row],[Kodas]],Rodikliai[],2,FALSE)</f>
        <v>Cheminiai rodikliai (Pesticidai)</v>
      </c>
      <c r="D83" s="78" t="str">
        <f>VLOOKUP(PlanRodVeiklos[[#This Row],[Kodas]],Rodikliai[],3,FALSE)</f>
        <v>Nitrofenas</v>
      </c>
      <c r="E83" s="79" t="str">
        <f>IFERROR(IF(VLOOKUP(PlanRodVeiklos[[#This Row],[Kodas]],TarpRuošimas[],3,FALSE)=0,"",VLOOKUP(PlanRodVeiklos[[#This Row],[Kodas]],TarpReik[],3,FALSE)),"")</f>
        <v/>
      </c>
      <c r="F83" s="84" t="str">
        <f>IFERROR(IF(PlanRodVeiklos[[#This Row],[Kodas]]="LT_G9_029",VLOOKUP("Veiklos",TarpDažnumas[],2,FALSE),""),"")</f>
        <v/>
      </c>
      <c r="G83" s="92"/>
      <c r="H83" s="115"/>
    </row>
    <row r="84" spans="2:8" ht="18" x14ac:dyDescent="0.25">
      <c r="B84" s="77" t="s">
        <v>164</v>
      </c>
      <c r="C84" s="78" t="str">
        <f>VLOOKUP(PlanRodVeiklos[[#This Row],[Kodas]],Rodikliai[],2,FALSE)</f>
        <v>Cheminiai rodikliai (Pesticidai)</v>
      </c>
      <c r="D84" s="78" t="str">
        <f>VLOOKUP(PlanRodVeiklos[[#This Row],[Kodas]],Rodikliai[],3,FALSE)</f>
        <v>o,p'-DDE</v>
      </c>
      <c r="E84" s="79" t="str">
        <f>IFERROR(IF(VLOOKUP(PlanRodVeiklos[[#This Row],[Kodas]],TarpRuošimas[],3,FALSE)=0,"",VLOOKUP(PlanRodVeiklos[[#This Row],[Kodas]],TarpReik[],3,FALSE)),"")</f>
        <v/>
      </c>
      <c r="F84" s="84" t="str">
        <f>IFERROR(IF(PlanRodVeiklos[[#This Row],[Kodas]]="LT_G9_029",VLOOKUP("Veiklos",TarpDažnumas[],2,FALSE),""),"")</f>
        <v/>
      </c>
      <c r="G84" s="92"/>
      <c r="H84" s="115"/>
    </row>
    <row r="85" spans="2:8" ht="18" x14ac:dyDescent="0.25">
      <c r="B85" s="77" t="s">
        <v>171</v>
      </c>
      <c r="C85" s="78" t="str">
        <f>VLOOKUP(PlanRodVeiklos[[#This Row],[Kodas]],Rodikliai[],2,FALSE)</f>
        <v>Cheminiai rodikliai (Pesticidai)</v>
      </c>
      <c r="D85" s="78" t="str">
        <f>VLOOKUP(PlanRodVeiklos[[#This Row],[Kodas]],Rodikliai[],3,FALSE)</f>
        <v>o,p'-DDT</v>
      </c>
      <c r="E85" s="79" t="str">
        <f>IFERROR(IF(VLOOKUP(PlanRodVeiklos[[#This Row],[Kodas]],TarpRuošimas[],3,FALSE)=0,"",VLOOKUP(PlanRodVeiklos[[#This Row],[Kodas]],TarpReik[],3,FALSE)),"")</f>
        <v/>
      </c>
      <c r="F85" s="84" t="str">
        <f>IFERROR(IF(PlanRodVeiklos[[#This Row],[Kodas]]="LT_G9_029",VLOOKUP("Veiklos",TarpDažnumas[],2,FALSE),""),"")</f>
        <v/>
      </c>
      <c r="G85" s="92"/>
      <c r="H85" s="115"/>
    </row>
    <row r="86" spans="2:8" ht="18" x14ac:dyDescent="0.25">
      <c r="B86" s="77" t="s">
        <v>169</v>
      </c>
      <c r="C86" s="78" t="str">
        <f>VLOOKUP(PlanRodVeiklos[[#This Row],[Kodas]],Rodikliai[],2,FALSE)</f>
        <v>Cheminiai rodikliai (Pesticidai)</v>
      </c>
      <c r="D86" s="78" t="str">
        <f>VLOOKUP(PlanRodVeiklos[[#This Row],[Kodas]],Rodikliai[],3,FALSE)</f>
        <v>p,p'-DDD</v>
      </c>
      <c r="E86" s="79" t="str">
        <f>IFERROR(IF(VLOOKUP(PlanRodVeiklos[[#This Row],[Kodas]],TarpRuošimas[],3,FALSE)=0,"",VLOOKUP(PlanRodVeiklos[[#This Row],[Kodas]],TarpReik[],3,FALSE)),"")</f>
        <v/>
      </c>
      <c r="F86" s="84" t="str">
        <f>IFERROR(IF(PlanRodVeiklos[[#This Row],[Kodas]]="LT_G9_029",VLOOKUP("Veiklos",TarpDažnumas[],2,FALSE),""),"")</f>
        <v/>
      </c>
      <c r="G86" s="92"/>
      <c r="H86" s="115"/>
    </row>
    <row r="87" spans="2:8" ht="18" x14ac:dyDescent="0.25">
      <c r="B87" s="77" t="s">
        <v>170</v>
      </c>
      <c r="C87" s="78" t="str">
        <f>VLOOKUP(PlanRodVeiklos[[#This Row],[Kodas]],Rodikliai[],2,FALSE)</f>
        <v>Cheminiai rodikliai (Pesticidai)</v>
      </c>
      <c r="D87" s="78" t="str">
        <f>VLOOKUP(PlanRodVeiklos[[#This Row],[Kodas]],Rodikliai[],3,FALSE)</f>
        <v>p,p'-DDE</v>
      </c>
      <c r="E87" s="79" t="str">
        <f>IFERROR(IF(VLOOKUP(PlanRodVeiklos[[#This Row],[Kodas]],TarpRuošimas[],3,FALSE)=0,"",VLOOKUP(PlanRodVeiklos[[#This Row],[Kodas]],TarpReik[],3,FALSE)),"")</f>
        <v/>
      </c>
      <c r="F87" s="84" t="str">
        <f>IFERROR(IF(PlanRodVeiklos[[#This Row],[Kodas]]="LT_G9_029",VLOOKUP("Veiklos",TarpDažnumas[],2,FALSE),""),"")</f>
        <v/>
      </c>
      <c r="G87" s="92"/>
      <c r="H87" s="115"/>
    </row>
    <row r="88" spans="2:8" ht="18" x14ac:dyDescent="0.25">
      <c r="B88" s="77" t="s">
        <v>165</v>
      </c>
      <c r="C88" s="78" t="str">
        <f>VLOOKUP(PlanRodVeiklos[[#This Row],[Kodas]],Rodikliai[],2,FALSE)</f>
        <v>Cheminiai rodikliai (Pesticidai)</v>
      </c>
      <c r="D88" s="78" t="str">
        <f>VLOOKUP(PlanRodVeiklos[[#This Row],[Kodas]],Rodikliai[],3,FALSE)</f>
        <v>p,p'-DDT</v>
      </c>
      <c r="E88" s="79" t="str">
        <f>IFERROR(IF(VLOOKUP(PlanRodVeiklos[[#This Row],[Kodas]],TarpRuošimas[],3,FALSE)=0,"",VLOOKUP(PlanRodVeiklos[[#This Row],[Kodas]],TarpReik[],3,FALSE)),"")</f>
        <v/>
      </c>
      <c r="F88" s="84" t="str">
        <f>IFERROR(IF(PlanRodVeiklos[[#This Row],[Kodas]]="LT_G9_029",VLOOKUP("Veiklos",TarpDažnumas[],2,FALSE),""),"")</f>
        <v/>
      </c>
      <c r="G88" s="92"/>
      <c r="H88" s="115"/>
    </row>
    <row r="89" spans="2:8" ht="18" x14ac:dyDescent="0.25">
      <c r="B89" s="77" t="s">
        <v>123</v>
      </c>
      <c r="C89" s="78" t="str">
        <f>VLOOKUP(PlanRodVeiklos[[#This Row],[Kodas]],Rodikliai[],2,FALSE)</f>
        <v>Cheminiai rodikliai (Pesticidai)</v>
      </c>
      <c r="D89" s="78" t="str">
        <f>VLOOKUP(PlanRodVeiklos[[#This Row],[Kodas]],Rodikliai[],3,FALSE)</f>
        <v>Pesticidų suma</v>
      </c>
      <c r="E89" s="79" t="str">
        <f>IFERROR(IF(VLOOKUP(PlanRodVeiklos[[#This Row],[Kodas]],TarpRuošimas[],3,FALSE)=0,"",VLOOKUP(PlanRodVeiklos[[#This Row],[Kodas]],TarpReik[],3,FALSE)),"")</f>
        <v/>
      </c>
      <c r="F89" s="84" t="str">
        <f>IFERROR(IF(PlanRodVeiklos[[#This Row],[Kodas]]="LT_G9_029",VLOOKUP("Veiklos",TarpDažnumas[],2,FALSE),""),"")</f>
        <v/>
      </c>
      <c r="G89" s="92"/>
      <c r="H89" s="115"/>
    </row>
    <row r="90" spans="2:8" ht="18" x14ac:dyDescent="0.25">
      <c r="B90" s="77" t="s">
        <v>157</v>
      </c>
      <c r="C90" s="78" t="str">
        <f>VLOOKUP(PlanRodVeiklos[[#This Row],[Kodas]],Rodikliai[],2,FALSE)</f>
        <v>Cheminiai rodikliai (Pesticidai)</v>
      </c>
      <c r="D90" s="78" t="str">
        <f>VLOOKUP(PlanRodVeiklos[[#This Row],[Kodas]],Rodikliai[],3,FALSE)</f>
        <v>α-endosulfanas</v>
      </c>
      <c r="E90" s="79" t="str">
        <f>IFERROR(IF(VLOOKUP(PlanRodVeiklos[[#This Row],[Kodas]],TarpRuošimas[],3,FALSE)=0,"",VLOOKUP(PlanRodVeiklos[[#This Row],[Kodas]],TarpReik[],3,FALSE)),"")</f>
        <v/>
      </c>
      <c r="F90" s="84" t="str">
        <f>IFERROR(IF(PlanRodVeiklos[[#This Row],[Kodas]]="LT_G9_029",VLOOKUP("Veiklos",TarpDažnumas[],2,FALSE),""),"")</f>
        <v/>
      </c>
      <c r="G90" s="92"/>
      <c r="H90" s="115"/>
    </row>
    <row r="91" spans="2:8" ht="18" x14ac:dyDescent="0.25">
      <c r="B91" s="95" t="s">
        <v>163</v>
      </c>
      <c r="C91" s="96" t="str">
        <f>VLOOKUP(PlanRodVeiklos[[#This Row],[Kodas]],Rodikliai[],2,FALSE)</f>
        <v>Cheminiai rodikliai (Pesticidai)</v>
      </c>
      <c r="D91" s="96" t="str">
        <f>VLOOKUP(PlanRodVeiklos[[#This Row],[Kodas]],Rodikliai[],3,FALSE)</f>
        <v>β-endosulfanas</v>
      </c>
      <c r="E91" s="97" t="str">
        <f>IFERROR(IF(VLOOKUP(PlanRodVeiklos[[#This Row],[Kodas]],TarpRuošimas[],3,FALSE)=0,"",VLOOKUP(PlanRodVeiklos[[#This Row],[Kodas]],TarpReik[],3,FALSE)),"")</f>
        <v/>
      </c>
      <c r="F91" s="98" t="str">
        <f>IFERROR(IF(PlanRodVeiklos[[#This Row],[Kodas]]="LT_G9_029",VLOOKUP("Veiklos",TarpDažnumas[],2,FALSE),""),"")</f>
        <v/>
      </c>
      <c r="G91" s="99"/>
      <c r="H91" s="117"/>
    </row>
  </sheetData>
  <sheetProtection algorithmName="SHA-512" hashValue="tEqvwwaBk8ASeILsxCRVyblFEyJFNXQ247diYHkWGynVM5+Ol8hcPg2sKW2BYe/tw0ejXvYLkNJFlGZv+0+6eg==" saltValue="Vo5XJFZ0GgHwlwKDoMfsHQ==" spinCount="100000" sheet="1" autoFilter="0"/>
  <mergeCells count="1">
    <mergeCell ref="B4:D4"/>
  </mergeCells>
  <conditionalFormatting sqref="B8:F91">
    <cfRule type="expression" dxfId="10" priority="7">
      <formula>AND(OR($F8&lt;1,$F8=""),$G8="")</formula>
    </cfRule>
  </conditionalFormatting>
  <conditionalFormatting sqref="B7:H7">
    <cfRule type="expression" dxfId="9" priority="52">
      <formula>#REF!&lt;&gt;"Taip"</formula>
    </cfRule>
  </conditionalFormatting>
  <conditionalFormatting sqref="H8:H91">
    <cfRule type="expression" dxfId="8" priority="5">
      <formula>AND($H8="",$F8&lt;&gt;"",$G8&lt;&gt;"",AND($G8&gt;=0,$F8&gt;$G8))</formula>
    </cfRule>
  </conditionalFormatting>
  <dataValidations count="1">
    <dataValidation type="whole" allowBlank="1" showErrorMessage="1" errorTitle="Įvedimo klaida" error="Prašome įrašyti sveiką skaičių" sqref="G8:G91" xr:uid="{5775B0D4-2F30-42C8-B9E2-13E56215BB74}">
      <formula1>0</formula1>
      <formula2>2000</formula2>
    </dataValidation>
  </dataValidations>
  <pageMargins left="0.7" right="0.7" top="0.75" bottom="0.75" header="0.3" footer="0.3"/>
  <pageSetup paperSize="9" scale="58" fitToHeight="3" orientation="landscape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5BB7F-BB2F-434B-B138-76699F214F94}">
  <sheetPr>
    <tabColor theme="8" tint="0.79998168889431442"/>
  </sheetPr>
  <dimension ref="A1:E86"/>
  <sheetViews>
    <sheetView zoomScaleNormal="100" workbookViewId="0"/>
  </sheetViews>
  <sheetFormatPr defaultColWidth="8.85546875" defaultRowHeight="15" x14ac:dyDescent="0.25"/>
  <cols>
    <col min="1" max="1" width="24" customWidth="1"/>
    <col min="2" max="2" width="39.5703125" bestFit="1" customWidth="1"/>
    <col min="3" max="3" width="47.28515625" customWidth="1"/>
    <col min="4" max="4" width="12.5703125" bestFit="1" customWidth="1"/>
  </cols>
  <sheetData>
    <row r="1" spans="1:5" x14ac:dyDescent="0.25">
      <c r="A1" t="s">
        <v>90</v>
      </c>
      <c r="B1" t="s">
        <v>62</v>
      </c>
      <c r="C1" t="s">
        <v>187</v>
      </c>
      <c r="D1" t="s">
        <v>188</v>
      </c>
      <c r="E1" t="s">
        <v>280</v>
      </c>
    </row>
    <row r="2" spans="1:5" x14ac:dyDescent="0.25">
      <c r="A2" t="s">
        <v>95</v>
      </c>
      <c r="B2" t="s">
        <v>189</v>
      </c>
      <c r="C2" t="s">
        <v>325</v>
      </c>
      <c r="D2" s="5" t="s">
        <v>86</v>
      </c>
      <c r="E2">
        <v>1</v>
      </c>
    </row>
    <row r="3" spans="1:5" x14ac:dyDescent="0.25">
      <c r="A3" t="s">
        <v>96</v>
      </c>
      <c r="B3" t="s">
        <v>189</v>
      </c>
      <c r="C3" t="s">
        <v>190</v>
      </c>
      <c r="D3" s="5" t="s">
        <v>86</v>
      </c>
      <c r="E3">
        <v>2</v>
      </c>
    </row>
    <row r="4" spans="1:5" x14ac:dyDescent="0.25">
      <c r="A4" t="s">
        <v>97</v>
      </c>
      <c r="B4" t="s">
        <v>191</v>
      </c>
      <c r="C4" t="s">
        <v>192</v>
      </c>
      <c r="D4" s="5" t="s">
        <v>87</v>
      </c>
      <c r="E4">
        <v>3</v>
      </c>
    </row>
    <row r="5" spans="1:5" x14ac:dyDescent="0.25">
      <c r="A5" t="s">
        <v>98</v>
      </c>
      <c r="B5" t="s">
        <v>191</v>
      </c>
      <c r="C5" t="s">
        <v>193</v>
      </c>
      <c r="D5" s="5" t="s">
        <v>87</v>
      </c>
      <c r="E5">
        <v>4</v>
      </c>
    </row>
    <row r="6" spans="1:5" x14ac:dyDescent="0.25">
      <c r="A6" t="s">
        <v>99</v>
      </c>
      <c r="B6" t="s">
        <v>191</v>
      </c>
      <c r="C6" t="s">
        <v>194</v>
      </c>
      <c r="D6" s="5" t="s">
        <v>87</v>
      </c>
      <c r="E6">
        <v>5</v>
      </c>
    </row>
    <row r="7" spans="1:5" x14ac:dyDescent="0.25">
      <c r="A7" t="s">
        <v>100</v>
      </c>
      <c r="B7" t="s">
        <v>191</v>
      </c>
      <c r="C7" t="s">
        <v>195</v>
      </c>
      <c r="D7" s="5" t="s">
        <v>87</v>
      </c>
      <c r="E7">
        <v>6</v>
      </c>
    </row>
    <row r="8" spans="1:5" x14ac:dyDescent="0.25">
      <c r="A8" t="s">
        <v>101</v>
      </c>
      <c r="B8" t="s">
        <v>191</v>
      </c>
      <c r="C8" t="s">
        <v>196</v>
      </c>
      <c r="D8" s="5" t="s">
        <v>87</v>
      </c>
      <c r="E8">
        <v>7</v>
      </c>
    </row>
    <row r="9" spans="1:5" x14ac:dyDescent="0.25">
      <c r="A9" t="s">
        <v>102</v>
      </c>
      <c r="B9" t="s">
        <v>191</v>
      </c>
      <c r="C9" t="s">
        <v>197</v>
      </c>
      <c r="D9" s="5" t="s">
        <v>87</v>
      </c>
      <c r="E9">
        <v>8</v>
      </c>
    </row>
    <row r="10" spans="1:5" x14ac:dyDescent="0.25">
      <c r="A10" t="s">
        <v>103</v>
      </c>
      <c r="B10" t="s">
        <v>191</v>
      </c>
      <c r="C10" t="s">
        <v>198</v>
      </c>
      <c r="D10" s="5" t="s">
        <v>87</v>
      </c>
      <c r="E10">
        <v>9</v>
      </c>
    </row>
    <row r="11" spans="1:5" x14ac:dyDescent="0.25">
      <c r="A11" t="s">
        <v>104</v>
      </c>
      <c r="B11" t="s">
        <v>191</v>
      </c>
      <c r="C11" t="s">
        <v>199</v>
      </c>
      <c r="D11" s="5" t="s">
        <v>87</v>
      </c>
      <c r="E11">
        <v>10</v>
      </c>
    </row>
    <row r="12" spans="1:5" x14ac:dyDescent="0.25">
      <c r="A12" t="s">
        <v>105</v>
      </c>
      <c r="B12" t="s">
        <v>191</v>
      </c>
      <c r="C12" t="s">
        <v>200</v>
      </c>
      <c r="D12" s="5" t="s">
        <v>87</v>
      </c>
      <c r="E12">
        <v>11</v>
      </c>
    </row>
    <row r="13" spans="1:5" x14ac:dyDescent="0.25">
      <c r="A13" t="s">
        <v>106</v>
      </c>
      <c r="B13" t="s">
        <v>191</v>
      </c>
      <c r="C13" t="s">
        <v>201</v>
      </c>
      <c r="D13" s="5"/>
      <c r="E13">
        <v>12</v>
      </c>
    </row>
    <row r="14" spans="1:5" x14ac:dyDescent="0.25">
      <c r="A14" t="s">
        <v>107</v>
      </c>
      <c r="B14" t="s">
        <v>191</v>
      </c>
      <c r="C14" t="s">
        <v>202</v>
      </c>
      <c r="D14" s="5"/>
      <c r="E14">
        <v>13</v>
      </c>
    </row>
    <row r="15" spans="1:5" x14ac:dyDescent="0.25">
      <c r="A15" t="s">
        <v>108</v>
      </c>
      <c r="B15" t="s">
        <v>191</v>
      </c>
      <c r="C15" t="s">
        <v>203</v>
      </c>
      <c r="D15" s="5" t="s">
        <v>87</v>
      </c>
      <c r="E15">
        <v>14</v>
      </c>
    </row>
    <row r="16" spans="1:5" x14ac:dyDescent="0.25">
      <c r="A16" t="s">
        <v>109</v>
      </c>
      <c r="B16" t="s">
        <v>191</v>
      </c>
      <c r="C16" t="s">
        <v>204</v>
      </c>
      <c r="D16" s="5" t="s">
        <v>87</v>
      </c>
      <c r="E16">
        <v>15</v>
      </c>
    </row>
    <row r="17" spans="1:5" x14ac:dyDescent="0.25">
      <c r="A17" t="s">
        <v>110</v>
      </c>
      <c r="B17" t="s">
        <v>191</v>
      </c>
      <c r="C17" t="s">
        <v>205</v>
      </c>
      <c r="D17" s="5" t="s">
        <v>87</v>
      </c>
      <c r="E17">
        <v>16</v>
      </c>
    </row>
    <row r="18" spans="1:5" x14ac:dyDescent="0.25">
      <c r="A18" t="s">
        <v>111</v>
      </c>
      <c r="B18" t="s">
        <v>191</v>
      </c>
      <c r="C18" t="s">
        <v>206</v>
      </c>
      <c r="D18" s="5" t="s">
        <v>87</v>
      </c>
      <c r="E18">
        <v>17</v>
      </c>
    </row>
    <row r="19" spans="1:5" x14ac:dyDescent="0.25">
      <c r="A19" t="s">
        <v>112</v>
      </c>
      <c r="B19" t="s">
        <v>191</v>
      </c>
      <c r="C19" t="s">
        <v>207</v>
      </c>
      <c r="D19" s="5" t="s">
        <v>87</v>
      </c>
      <c r="E19">
        <v>18</v>
      </c>
    </row>
    <row r="20" spans="1:5" x14ac:dyDescent="0.25">
      <c r="A20" t="s">
        <v>113</v>
      </c>
      <c r="B20" t="s">
        <v>191</v>
      </c>
      <c r="C20" t="s">
        <v>208</v>
      </c>
      <c r="D20" s="5" t="s">
        <v>87</v>
      </c>
      <c r="E20">
        <v>19</v>
      </c>
    </row>
    <row r="21" spans="1:5" x14ac:dyDescent="0.25">
      <c r="A21" t="s">
        <v>114</v>
      </c>
      <c r="B21" t="s">
        <v>191</v>
      </c>
      <c r="C21" t="s">
        <v>209</v>
      </c>
      <c r="D21" s="5"/>
      <c r="E21">
        <v>20</v>
      </c>
    </row>
    <row r="22" spans="1:5" x14ac:dyDescent="0.25">
      <c r="A22" t="s">
        <v>115</v>
      </c>
      <c r="B22" t="s">
        <v>191</v>
      </c>
      <c r="C22" t="s">
        <v>210</v>
      </c>
      <c r="D22" s="5" t="s">
        <v>87</v>
      </c>
      <c r="E22">
        <v>21</v>
      </c>
    </row>
    <row r="23" spans="1:5" x14ac:dyDescent="0.25">
      <c r="A23" t="s">
        <v>116</v>
      </c>
      <c r="B23" t="s">
        <v>191</v>
      </c>
      <c r="C23" t="s">
        <v>211</v>
      </c>
      <c r="D23" s="5" t="s">
        <v>87</v>
      </c>
      <c r="E23">
        <v>22</v>
      </c>
    </row>
    <row r="24" spans="1:5" x14ac:dyDescent="0.25">
      <c r="A24" t="s">
        <v>117</v>
      </c>
      <c r="B24" t="s">
        <v>191</v>
      </c>
      <c r="C24" t="s">
        <v>212</v>
      </c>
      <c r="D24" s="5" t="s">
        <v>87</v>
      </c>
      <c r="E24">
        <v>23</v>
      </c>
    </row>
    <row r="25" spans="1:5" x14ac:dyDescent="0.25">
      <c r="A25" t="s">
        <v>118</v>
      </c>
      <c r="B25" t="s">
        <v>191</v>
      </c>
      <c r="C25" t="s">
        <v>213</v>
      </c>
      <c r="D25" s="5" t="s">
        <v>87</v>
      </c>
      <c r="E25">
        <v>24</v>
      </c>
    </row>
    <row r="26" spans="1:5" x14ac:dyDescent="0.25">
      <c r="A26" t="s">
        <v>119</v>
      </c>
      <c r="B26" t="s">
        <v>191</v>
      </c>
      <c r="C26" t="s">
        <v>214</v>
      </c>
      <c r="D26" s="5" t="s">
        <v>87</v>
      </c>
      <c r="E26">
        <v>25</v>
      </c>
    </row>
    <row r="27" spans="1:5" x14ac:dyDescent="0.25">
      <c r="A27" t="s">
        <v>120</v>
      </c>
      <c r="B27" t="s">
        <v>191</v>
      </c>
      <c r="C27" t="s">
        <v>215</v>
      </c>
      <c r="D27" s="5"/>
      <c r="E27">
        <v>26</v>
      </c>
    </row>
    <row r="28" spans="1:5" x14ac:dyDescent="0.25">
      <c r="A28" t="s">
        <v>121</v>
      </c>
      <c r="B28" t="s">
        <v>191</v>
      </c>
      <c r="C28" t="s">
        <v>216</v>
      </c>
      <c r="D28" s="5" t="s">
        <v>87</v>
      </c>
      <c r="E28">
        <v>27</v>
      </c>
    </row>
    <row r="29" spans="1:5" x14ac:dyDescent="0.25">
      <c r="A29" t="s">
        <v>122</v>
      </c>
      <c r="B29" t="s">
        <v>191</v>
      </c>
      <c r="C29" t="s">
        <v>217</v>
      </c>
      <c r="D29" s="5" t="s">
        <v>87</v>
      </c>
      <c r="E29">
        <v>28</v>
      </c>
    </row>
    <row r="30" spans="1:5" x14ac:dyDescent="0.25">
      <c r="A30" t="s">
        <v>123</v>
      </c>
      <c r="B30" t="s">
        <v>218</v>
      </c>
      <c r="C30" t="s">
        <v>319</v>
      </c>
      <c r="D30" s="5" t="s">
        <v>87</v>
      </c>
      <c r="E30">
        <v>29</v>
      </c>
    </row>
    <row r="31" spans="1:5" x14ac:dyDescent="0.25">
      <c r="A31" t="s">
        <v>124</v>
      </c>
      <c r="B31" t="s">
        <v>218</v>
      </c>
      <c r="C31" t="s">
        <v>219</v>
      </c>
      <c r="D31" s="5" t="s">
        <v>87</v>
      </c>
      <c r="E31">
        <v>30</v>
      </c>
    </row>
    <row r="32" spans="1:5" x14ac:dyDescent="0.25">
      <c r="A32" t="s">
        <v>125</v>
      </c>
      <c r="B32" t="s">
        <v>218</v>
      </c>
      <c r="C32" t="s">
        <v>220</v>
      </c>
      <c r="D32" s="5" t="s">
        <v>87</v>
      </c>
      <c r="E32">
        <v>31</v>
      </c>
    </row>
    <row r="33" spans="1:5" x14ac:dyDescent="0.25">
      <c r="A33" t="s">
        <v>126</v>
      </c>
      <c r="B33" t="s">
        <v>218</v>
      </c>
      <c r="C33" t="s">
        <v>221</v>
      </c>
      <c r="D33" s="5" t="s">
        <v>87</v>
      </c>
      <c r="E33">
        <v>32</v>
      </c>
    </row>
    <row r="34" spans="1:5" x14ac:dyDescent="0.25">
      <c r="A34" t="s">
        <v>127</v>
      </c>
      <c r="B34" t="s">
        <v>218</v>
      </c>
      <c r="C34" t="s">
        <v>222</v>
      </c>
      <c r="D34" s="5" t="s">
        <v>87</v>
      </c>
      <c r="E34">
        <v>33</v>
      </c>
    </row>
    <row r="35" spans="1:5" x14ac:dyDescent="0.25">
      <c r="A35" t="s">
        <v>320</v>
      </c>
      <c r="B35" t="s">
        <v>191</v>
      </c>
      <c r="C35" t="s">
        <v>223</v>
      </c>
      <c r="D35" s="5" t="s">
        <v>87</v>
      </c>
      <c r="E35">
        <v>35</v>
      </c>
    </row>
    <row r="36" spans="1:5" x14ac:dyDescent="0.25">
      <c r="A36" t="s">
        <v>128</v>
      </c>
      <c r="B36" t="s">
        <v>191</v>
      </c>
      <c r="C36" t="s">
        <v>224</v>
      </c>
      <c r="D36" s="5" t="s">
        <v>87</v>
      </c>
      <c r="E36">
        <v>36</v>
      </c>
    </row>
    <row r="37" spans="1:5" x14ac:dyDescent="0.25">
      <c r="A37" t="s">
        <v>129</v>
      </c>
      <c r="B37" t="s">
        <v>191</v>
      </c>
      <c r="C37" t="s">
        <v>225</v>
      </c>
      <c r="D37" s="5" t="s">
        <v>87</v>
      </c>
      <c r="E37">
        <v>37</v>
      </c>
    </row>
    <row r="38" spans="1:5" x14ac:dyDescent="0.25">
      <c r="A38" t="s">
        <v>130</v>
      </c>
      <c r="B38" t="s">
        <v>191</v>
      </c>
      <c r="C38" t="s">
        <v>226</v>
      </c>
      <c r="D38" s="5" t="s">
        <v>87</v>
      </c>
      <c r="E38">
        <v>38</v>
      </c>
    </row>
    <row r="39" spans="1:5" x14ac:dyDescent="0.25">
      <c r="A39" t="s">
        <v>131</v>
      </c>
      <c r="B39" t="s">
        <v>191</v>
      </c>
      <c r="C39" t="s">
        <v>227</v>
      </c>
      <c r="D39" s="5" t="s">
        <v>87</v>
      </c>
      <c r="E39">
        <v>39</v>
      </c>
    </row>
    <row r="40" spans="1:5" x14ac:dyDescent="0.25">
      <c r="A40" t="s">
        <v>132</v>
      </c>
      <c r="B40" t="s">
        <v>191</v>
      </c>
      <c r="C40" t="s">
        <v>228</v>
      </c>
      <c r="D40" s="5" t="s">
        <v>87</v>
      </c>
      <c r="E40">
        <v>40</v>
      </c>
    </row>
    <row r="41" spans="1:5" x14ac:dyDescent="0.25">
      <c r="A41" t="s">
        <v>133</v>
      </c>
      <c r="B41" t="s">
        <v>191</v>
      </c>
      <c r="C41" t="s">
        <v>229</v>
      </c>
      <c r="D41" s="5" t="s">
        <v>87</v>
      </c>
      <c r="E41">
        <v>41</v>
      </c>
    </row>
    <row r="42" spans="1:5" x14ac:dyDescent="0.25">
      <c r="A42" t="s">
        <v>134</v>
      </c>
      <c r="B42" t="s">
        <v>191</v>
      </c>
      <c r="C42" t="s">
        <v>230</v>
      </c>
      <c r="D42" s="5" t="s">
        <v>87</v>
      </c>
      <c r="E42">
        <v>42</v>
      </c>
    </row>
    <row r="43" spans="1:5" x14ac:dyDescent="0.25">
      <c r="A43" t="s">
        <v>135</v>
      </c>
      <c r="B43" t="s">
        <v>231</v>
      </c>
      <c r="C43" t="s">
        <v>232</v>
      </c>
      <c r="D43" s="5" t="s">
        <v>87</v>
      </c>
      <c r="E43">
        <v>43</v>
      </c>
    </row>
    <row r="44" spans="1:5" x14ac:dyDescent="0.25">
      <c r="A44" t="s">
        <v>136</v>
      </c>
      <c r="B44" t="s">
        <v>231</v>
      </c>
      <c r="C44" t="s">
        <v>233</v>
      </c>
      <c r="D44" s="5" t="s">
        <v>87</v>
      </c>
      <c r="E44">
        <v>44</v>
      </c>
    </row>
    <row r="45" spans="1:5" x14ac:dyDescent="0.25">
      <c r="A45" t="s">
        <v>137</v>
      </c>
      <c r="B45" t="s">
        <v>231</v>
      </c>
      <c r="C45" t="s">
        <v>234</v>
      </c>
      <c r="D45" s="5" t="s">
        <v>87</v>
      </c>
      <c r="E45">
        <v>45</v>
      </c>
    </row>
    <row r="46" spans="1:5" x14ac:dyDescent="0.25">
      <c r="A46" t="s">
        <v>138</v>
      </c>
      <c r="B46" t="s">
        <v>231</v>
      </c>
      <c r="C46" t="s">
        <v>326</v>
      </c>
      <c r="D46" s="5" t="s">
        <v>87</v>
      </c>
      <c r="E46">
        <v>46</v>
      </c>
    </row>
    <row r="47" spans="1:5" x14ac:dyDescent="0.25">
      <c r="A47" t="s">
        <v>139</v>
      </c>
      <c r="B47" t="s">
        <v>231</v>
      </c>
      <c r="C47" t="s">
        <v>235</v>
      </c>
      <c r="D47" s="5" t="s">
        <v>86</v>
      </c>
      <c r="E47">
        <v>47</v>
      </c>
    </row>
    <row r="48" spans="1:5" x14ac:dyDescent="0.25">
      <c r="A48" t="s">
        <v>140</v>
      </c>
      <c r="B48" t="s">
        <v>231</v>
      </c>
      <c r="C48" t="s">
        <v>236</v>
      </c>
      <c r="D48" s="5" t="s">
        <v>86</v>
      </c>
      <c r="E48">
        <v>48</v>
      </c>
    </row>
    <row r="49" spans="1:5" x14ac:dyDescent="0.25">
      <c r="A49" t="s">
        <v>141</v>
      </c>
      <c r="B49" t="s">
        <v>231</v>
      </c>
      <c r="C49" t="s">
        <v>237</v>
      </c>
      <c r="D49" s="5" t="s">
        <v>86</v>
      </c>
      <c r="E49">
        <v>49</v>
      </c>
    </row>
    <row r="50" spans="1:5" x14ac:dyDescent="0.25">
      <c r="A50" t="s">
        <v>142</v>
      </c>
      <c r="B50" t="s">
        <v>231</v>
      </c>
      <c r="C50" t="s">
        <v>238</v>
      </c>
      <c r="D50" s="5" t="s">
        <v>87</v>
      </c>
      <c r="E50">
        <v>50</v>
      </c>
    </row>
    <row r="51" spans="1:5" x14ac:dyDescent="0.25">
      <c r="A51" t="s">
        <v>143</v>
      </c>
      <c r="B51" t="s">
        <v>231</v>
      </c>
      <c r="C51" t="s">
        <v>239</v>
      </c>
      <c r="D51" s="5" t="s">
        <v>87</v>
      </c>
      <c r="E51">
        <v>51</v>
      </c>
    </row>
    <row r="52" spans="1:5" x14ac:dyDescent="0.25">
      <c r="A52" t="s">
        <v>144</v>
      </c>
      <c r="B52" t="s">
        <v>231</v>
      </c>
      <c r="C52" t="s">
        <v>240</v>
      </c>
      <c r="D52" s="5" t="s">
        <v>86</v>
      </c>
      <c r="E52">
        <v>52</v>
      </c>
    </row>
    <row r="53" spans="1:5" x14ac:dyDescent="0.25">
      <c r="A53" t="s">
        <v>145</v>
      </c>
      <c r="B53" t="s">
        <v>231</v>
      </c>
      <c r="C53" t="s">
        <v>241</v>
      </c>
      <c r="D53" s="5" t="s">
        <v>87</v>
      </c>
      <c r="E53">
        <v>53</v>
      </c>
    </row>
    <row r="54" spans="1:5" x14ac:dyDescent="0.25">
      <c r="A54" t="s">
        <v>146</v>
      </c>
      <c r="B54" t="s">
        <v>231</v>
      </c>
      <c r="C54" t="s">
        <v>242</v>
      </c>
      <c r="D54" s="5" t="s">
        <v>87</v>
      </c>
      <c r="E54">
        <v>54</v>
      </c>
    </row>
    <row r="55" spans="1:5" x14ac:dyDescent="0.25">
      <c r="A55" t="s">
        <v>147</v>
      </c>
      <c r="B55" t="s">
        <v>231</v>
      </c>
      <c r="C55" t="s">
        <v>243</v>
      </c>
      <c r="D55" s="5" t="s">
        <v>87</v>
      </c>
      <c r="E55">
        <v>55</v>
      </c>
    </row>
    <row r="56" spans="1:5" x14ac:dyDescent="0.25">
      <c r="A56" t="s">
        <v>148</v>
      </c>
      <c r="B56" t="s">
        <v>231</v>
      </c>
      <c r="C56" t="s">
        <v>244</v>
      </c>
      <c r="D56" s="5" t="s">
        <v>86</v>
      </c>
      <c r="E56">
        <v>56</v>
      </c>
    </row>
    <row r="57" spans="1:5" x14ac:dyDescent="0.25">
      <c r="A57" t="s">
        <v>149</v>
      </c>
      <c r="B57" t="s">
        <v>231</v>
      </c>
      <c r="C57" t="s">
        <v>245</v>
      </c>
      <c r="D57" s="5" t="s">
        <v>86</v>
      </c>
      <c r="E57">
        <v>57</v>
      </c>
    </row>
    <row r="58" spans="1:5" x14ac:dyDescent="0.25">
      <c r="A58" t="s">
        <v>150</v>
      </c>
      <c r="B58" t="s">
        <v>231</v>
      </c>
      <c r="C58" t="s">
        <v>246</v>
      </c>
      <c r="D58" s="5" t="s">
        <v>86</v>
      </c>
      <c r="E58">
        <v>58</v>
      </c>
    </row>
    <row r="59" spans="1:5" x14ac:dyDescent="0.25">
      <c r="A59" t="s">
        <v>151</v>
      </c>
      <c r="B59" t="s">
        <v>231</v>
      </c>
      <c r="C59" t="s">
        <v>247</v>
      </c>
      <c r="D59" s="5" t="s">
        <v>87</v>
      </c>
      <c r="E59">
        <v>59</v>
      </c>
    </row>
    <row r="60" spans="1:5" x14ac:dyDescent="0.25">
      <c r="A60" t="s">
        <v>152</v>
      </c>
      <c r="B60" t="s">
        <v>231</v>
      </c>
      <c r="C60" t="s">
        <v>248</v>
      </c>
      <c r="D60" s="5" t="s">
        <v>86</v>
      </c>
      <c r="E60">
        <v>60</v>
      </c>
    </row>
    <row r="61" spans="1:5" x14ac:dyDescent="0.25">
      <c r="A61" t="s">
        <v>153</v>
      </c>
      <c r="B61" t="s">
        <v>249</v>
      </c>
      <c r="C61" t="s">
        <v>250</v>
      </c>
      <c r="D61" s="5" t="s">
        <v>88</v>
      </c>
      <c r="E61">
        <v>61</v>
      </c>
    </row>
    <row r="62" spans="1:5" x14ac:dyDescent="0.25">
      <c r="A62" t="s">
        <v>154</v>
      </c>
      <c r="B62" t="s">
        <v>249</v>
      </c>
      <c r="C62" t="s">
        <v>251</v>
      </c>
      <c r="D62" s="5" t="s">
        <v>88</v>
      </c>
      <c r="E62">
        <v>62</v>
      </c>
    </row>
    <row r="63" spans="1:5" x14ac:dyDescent="0.25">
      <c r="A63" t="s">
        <v>155</v>
      </c>
      <c r="B63" t="s">
        <v>249</v>
      </c>
      <c r="C63" t="s">
        <v>252</v>
      </c>
      <c r="D63" s="5" t="s">
        <v>88</v>
      </c>
      <c r="E63">
        <v>63</v>
      </c>
    </row>
    <row r="64" spans="1:5" x14ac:dyDescent="0.25">
      <c r="A64" t="s">
        <v>156</v>
      </c>
      <c r="B64" t="s">
        <v>249</v>
      </c>
      <c r="C64" t="s">
        <v>253</v>
      </c>
      <c r="D64" s="5"/>
      <c r="E64">
        <v>68</v>
      </c>
    </row>
    <row r="65" spans="1:5" x14ac:dyDescent="0.25">
      <c r="A65" t="s">
        <v>185</v>
      </c>
      <c r="B65" t="s">
        <v>191</v>
      </c>
      <c r="C65" t="s">
        <v>322</v>
      </c>
      <c r="D65" s="5"/>
      <c r="E65">
        <v>80</v>
      </c>
    </row>
    <row r="66" spans="1:5" x14ac:dyDescent="0.25">
      <c r="A66" t="s">
        <v>181</v>
      </c>
      <c r="B66" t="s">
        <v>269</v>
      </c>
      <c r="C66" t="s">
        <v>318</v>
      </c>
      <c r="D66" s="5" t="s">
        <v>317</v>
      </c>
      <c r="E66">
        <v>81</v>
      </c>
    </row>
    <row r="67" spans="1:5" x14ac:dyDescent="0.25">
      <c r="A67" t="s">
        <v>186</v>
      </c>
      <c r="B67" t="s">
        <v>269</v>
      </c>
      <c r="C67" t="s">
        <v>270</v>
      </c>
      <c r="D67" s="5"/>
      <c r="E67">
        <v>85</v>
      </c>
    </row>
    <row r="68" spans="1:5" x14ac:dyDescent="0.25">
      <c r="A68" t="s">
        <v>157</v>
      </c>
      <c r="B68" t="s">
        <v>218</v>
      </c>
      <c r="C68" t="s">
        <v>254</v>
      </c>
      <c r="D68" s="5" t="s">
        <v>87</v>
      </c>
      <c r="E68">
        <v>86</v>
      </c>
    </row>
    <row r="69" spans="1:5" x14ac:dyDescent="0.25">
      <c r="A69" t="s">
        <v>158</v>
      </c>
      <c r="B69" t="s">
        <v>218</v>
      </c>
      <c r="C69" t="s">
        <v>255</v>
      </c>
      <c r="D69" s="5" t="s">
        <v>87</v>
      </c>
      <c r="E69">
        <v>87</v>
      </c>
    </row>
    <row r="70" spans="1:5" x14ac:dyDescent="0.25">
      <c r="A70" t="s">
        <v>159</v>
      </c>
      <c r="B70" t="s">
        <v>218</v>
      </c>
      <c r="C70" t="s">
        <v>256</v>
      </c>
      <c r="D70" s="5" t="s">
        <v>87</v>
      </c>
      <c r="E70">
        <v>88</v>
      </c>
    </row>
    <row r="71" spans="1:5" x14ac:dyDescent="0.25">
      <c r="A71" t="s">
        <v>160</v>
      </c>
      <c r="B71" t="s">
        <v>218</v>
      </c>
      <c r="C71" t="s">
        <v>257</v>
      </c>
      <c r="D71" s="5" t="s">
        <v>87</v>
      </c>
      <c r="E71">
        <v>89</v>
      </c>
    </row>
    <row r="72" spans="1:5" x14ac:dyDescent="0.25">
      <c r="A72" t="s">
        <v>161</v>
      </c>
      <c r="B72" t="s">
        <v>218</v>
      </c>
      <c r="C72" t="s">
        <v>258</v>
      </c>
      <c r="D72" s="5" t="s">
        <v>87</v>
      </c>
      <c r="E72">
        <v>90</v>
      </c>
    </row>
    <row r="73" spans="1:5" x14ac:dyDescent="0.25">
      <c r="A73" t="s">
        <v>162</v>
      </c>
      <c r="B73" t="s">
        <v>218</v>
      </c>
      <c r="C73" t="s">
        <v>323</v>
      </c>
      <c r="D73" s="5" t="s">
        <v>87</v>
      </c>
      <c r="E73">
        <v>91</v>
      </c>
    </row>
    <row r="74" spans="1:5" x14ac:dyDescent="0.25">
      <c r="A74" t="s">
        <v>163</v>
      </c>
      <c r="B74" t="s">
        <v>218</v>
      </c>
      <c r="C74" t="s">
        <v>259</v>
      </c>
      <c r="D74" s="5" t="s">
        <v>87</v>
      </c>
      <c r="E74">
        <v>92</v>
      </c>
    </row>
    <row r="75" spans="1:5" x14ac:dyDescent="0.25">
      <c r="A75" t="s">
        <v>164</v>
      </c>
      <c r="B75" t="s">
        <v>218</v>
      </c>
      <c r="C75" t="s">
        <v>260</v>
      </c>
      <c r="D75" s="5" t="s">
        <v>87</v>
      </c>
      <c r="E75">
        <v>93</v>
      </c>
    </row>
    <row r="76" spans="1:5" x14ac:dyDescent="0.25">
      <c r="A76" t="s">
        <v>165</v>
      </c>
      <c r="B76" t="s">
        <v>218</v>
      </c>
      <c r="C76" t="s">
        <v>261</v>
      </c>
      <c r="D76" s="5" t="s">
        <v>87</v>
      </c>
      <c r="E76">
        <v>94</v>
      </c>
    </row>
    <row r="77" spans="1:5" x14ac:dyDescent="0.25">
      <c r="A77" t="s">
        <v>166</v>
      </c>
      <c r="B77" t="s">
        <v>218</v>
      </c>
      <c r="C77" t="s">
        <v>262</v>
      </c>
      <c r="D77" s="5" t="s">
        <v>87</v>
      </c>
      <c r="E77">
        <v>95</v>
      </c>
    </row>
    <row r="78" spans="1:5" x14ac:dyDescent="0.25">
      <c r="A78" t="s">
        <v>167</v>
      </c>
      <c r="B78" t="s">
        <v>218</v>
      </c>
      <c r="C78" t="s">
        <v>324</v>
      </c>
      <c r="D78" s="5" t="s">
        <v>87</v>
      </c>
      <c r="E78">
        <v>96</v>
      </c>
    </row>
    <row r="79" spans="1:5" x14ac:dyDescent="0.25">
      <c r="A79" t="s">
        <v>168</v>
      </c>
      <c r="B79" t="s">
        <v>218</v>
      </c>
      <c r="C79" t="s">
        <v>263</v>
      </c>
      <c r="D79" s="5" t="s">
        <v>87</v>
      </c>
      <c r="E79">
        <v>97</v>
      </c>
    </row>
    <row r="80" spans="1:5" x14ac:dyDescent="0.25">
      <c r="A80" t="s">
        <v>169</v>
      </c>
      <c r="B80" t="s">
        <v>218</v>
      </c>
      <c r="C80" t="s">
        <v>264</v>
      </c>
      <c r="D80" s="5" t="s">
        <v>87</v>
      </c>
      <c r="E80">
        <v>98</v>
      </c>
    </row>
    <row r="81" spans="1:5" x14ac:dyDescent="0.25">
      <c r="A81" t="s">
        <v>170</v>
      </c>
      <c r="B81" t="s">
        <v>218</v>
      </c>
      <c r="C81" t="s">
        <v>265</v>
      </c>
      <c r="D81" s="5" t="s">
        <v>87</v>
      </c>
      <c r="E81">
        <v>99</v>
      </c>
    </row>
    <row r="82" spans="1:5" x14ac:dyDescent="0.25">
      <c r="A82" t="s">
        <v>171</v>
      </c>
      <c r="B82" t="s">
        <v>218</v>
      </c>
      <c r="C82" t="s">
        <v>266</v>
      </c>
      <c r="D82" s="5" t="s">
        <v>87</v>
      </c>
      <c r="E82">
        <v>100</v>
      </c>
    </row>
    <row r="83" spans="1:5" x14ac:dyDescent="0.25">
      <c r="A83" t="s">
        <v>172</v>
      </c>
      <c r="B83" t="s">
        <v>218</v>
      </c>
      <c r="C83" t="s">
        <v>267</v>
      </c>
      <c r="D83" s="5" t="s">
        <v>87</v>
      </c>
      <c r="E83">
        <v>101</v>
      </c>
    </row>
    <row r="84" spans="1:5" x14ac:dyDescent="0.25">
      <c r="A84" t="s">
        <v>173</v>
      </c>
      <c r="B84" t="s">
        <v>218</v>
      </c>
      <c r="C84" t="s">
        <v>268</v>
      </c>
      <c r="D84" s="5" t="s">
        <v>87</v>
      </c>
      <c r="E84">
        <v>102</v>
      </c>
    </row>
    <row r="85" spans="1:5" x14ac:dyDescent="0.25">
      <c r="A85" t="s">
        <v>310</v>
      </c>
      <c r="B85" t="s">
        <v>218</v>
      </c>
      <c r="C85" t="s">
        <v>312</v>
      </c>
      <c r="D85" s="5" t="s">
        <v>87</v>
      </c>
      <c r="E85">
        <v>103</v>
      </c>
    </row>
    <row r="86" spans="1:5" x14ac:dyDescent="0.25">
      <c r="A86" t="s">
        <v>311</v>
      </c>
      <c r="B86" t="s">
        <v>218</v>
      </c>
      <c r="C86" t="s">
        <v>313</v>
      </c>
      <c r="D86" s="5" t="s">
        <v>87</v>
      </c>
      <c r="E86">
        <v>104</v>
      </c>
    </row>
  </sheetData>
  <sheetProtection algorithmName="SHA-512" hashValue="5LqnoWKhf0bGCps9pm0/inFzNTydVUIVgWWVVsbXvxFMgXbojCkCo8iu+MX+N4ut6bZMMK0vvbD0UdMsTcRUmw==" saltValue="z2B7wUA/Fghh468kKTQLCQ==" spinCount="100000" sheet="1" objects="1" scenarios="1"/>
  <pageMargins left="0.7" right="0.7" top="0.75" bottom="0.75" header="0.3" footer="0.3"/>
  <pageSetup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F4631-57AF-467B-8E40-19A6CEBE620A}">
  <sheetPr>
    <tabColor theme="8" tint="0.59999389629810485"/>
  </sheetPr>
  <dimension ref="A1:Q114"/>
  <sheetViews>
    <sheetView workbookViewId="0">
      <selection activeCell="O4" sqref="O4"/>
    </sheetView>
  </sheetViews>
  <sheetFormatPr defaultRowHeight="15" x14ac:dyDescent="0.25"/>
  <cols>
    <col min="1" max="1" width="17.5703125" customWidth="1"/>
    <col min="2" max="2" width="14.28515625" bestFit="1" customWidth="1"/>
    <col min="3" max="3" width="16.42578125" bestFit="1" customWidth="1"/>
    <col min="4" max="4" width="8.42578125" bestFit="1" customWidth="1"/>
    <col min="5" max="5" width="10.42578125" bestFit="1" customWidth="1"/>
    <col min="6" max="6" width="13.85546875" bestFit="1" customWidth="1"/>
    <col min="13" max="13" width="45.140625" bestFit="1" customWidth="1"/>
    <col min="15" max="15" width="14.140625" bestFit="1" customWidth="1"/>
    <col min="16" max="16" width="13.28515625" customWidth="1"/>
    <col min="17" max="17" width="9.42578125" customWidth="1"/>
  </cols>
  <sheetData>
    <row r="1" spans="1:17" x14ac:dyDescent="0.25">
      <c r="A1" t="s">
        <v>62</v>
      </c>
      <c r="B1" t="s">
        <v>288</v>
      </c>
      <c r="C1" t="s">
        <v>289</v>
      </c>
      <c r="D1" t="s">
        <v>290</v>
      </c>
      <c r="E1" t="s">
        <v>291</v>
      </c>
      <c r="F1" t="s">
        <v>188</v>
      </c>
      <c r="K1" t="s">
        <v>292</v>
      </c>
      <c r="M1" t="s">
        <v>293</v>
      </c>
      <c r="O1" t="s">
        <v>187</v>
      </c>
      <c r="P1" t="s">
        <v>294</v>
      </c>
      <c r="Q1" t="s">
        <v>295</v>
      </c>
    </row>
    <row r="2" spans="1:17" x14ac:dyDescent="0.25">
      <c r="A2" t="s">
        <v>86</v>
      </c>
      <c r="B2" t="s">
        <v>66</v>
      </c>
      <c r="C2" t="e" cm="1">
        <f t="array" ref="C2">INDEX(TblDaznumas[Dažnumas],MATCH(1,(TblDaznumas[Pavadinimas]=TarpPlanas[[#This Row],[Pavad]])*(TblDaznumas[Nuo]&lt;=VandensKiekis)*(TblDaznumas[Iki]&gt;=VandensKiekis),0))</f>
        <v>#N/A</v>
      </c>
      <c r="D2" t="e" cm="1">
        <f t="array" ref="D2">INDEX(TblDaznumas[Grupė],MATCH(1,(TblDaznumas[Pavadinimas]=TarpPlanas[[#This Row],[Pavad]])*(TblDaznumas[Nuo]&lt;=[0]!VandensKiekis)*(TblDaznumas[Iki]&gt;=VandensKiekis),0))</f>
        <v>#N/A</v>
      </c>
      <c r="E2">
        <f>VLOOKUP(TarpPlanas[[#This Row],[Pavad]],PlanDaznVandens[],3,FALSE)</f>
        <v>0</v>
      </c>
      <c r="F2" t="e">
        <f>IF(TarpPlanas[[#This Row],[Grupė]]&lt;&gt;TarpPlanas[[#This Row],[GrId]],0,IF(TarpPlanas[[#This Row],[Pavad]]="Veiklos",1,IF(VLOOKUP(TarpPlanas[[#This Row],[Pavad]],PlanDaznVandens[],3,FALSE)="",TarpPlanas[[#This Row],[Reikia]],TarpPlanas[[#This Row],[Planas]])))</f>
        <v>#N/A</v>
      </c>
      <c r="K2">
        <f t="shared" ref="K2:K13" ca="1" si="0">YEAR(TODAY())-2+ROW()</f>
        <v>2026</v>
      </c>
      <c r="M2" s="48" t="s">
        <v>296</v>
      </c>
      <c r="O2" t="s">
        <v>181</v>
      </c>
      <c r="P2" t="s">
        <v>277</v>
      </c>
      <c r="Q2">
        <v>1</v>
      </c>
    </row>
    <row r="3" spans="1:17" x14ac:dyDescent="0.25">
      <c r="A3" t="s">
        <v>87</v>
      </c>
      <c r="B3" t="s">
        <v>67</v>
      </c>
      <c r="C3" t="e" cm="1">
        <f t="array" ref="C3">INDEX(TblDaznumas[Dažnumas],MATCH(1,(TblDaznumas[Pavadinimas]=TarpPlanas[[#This Row],[Pavad]])*(TblDaznumas[Nuo]&lt;=VandensKiekis)*(TblDaznumas[Iki]&gt;=VandensKiekis),0))</f>
        <v>#N/A</v>
      </c>
      <c r="D3" t="e" cm="1">
        <f t="array" ref="D3">INDEX(TblDaznumas[Grupė],MATCH(1,(TblDaznumas[Pavadinimas]=TarpPlanas[[#This Row],[Pavad]])*(TblDaznumas[Nuo]&lt;=[0]!VandensKiekis)*(TblDaznumas[Iki]&gt;=VandensKiekis),0))</f>
        <v>#N/A</v>
      </c>
      <c r="E3">
        <f>VLOOKUP(TarpPlanas[[#This Row],[Pavad]],PlanDaznVandens[],3,FALSE)</f>
        <v>0</v>
      </c>
      <c r="F3" t="e">
        <f>IF(TarpPlanas[[#This Row],[Grupė]]&lt;&gt;TarpPlanas[[#This Row],[GrId]],0,IF(TarpPlanas[[#This Row],[Pavad]]="Veiklos",1,IF(VLOOKUP(TarpPlanas[[#This Row],[Pavad]],PlanDaznVandens[],3,FALSE)="",TarpPlanas[[#This Row],[Reikia]],TarpPlanas[[#This Row],[Planas]])))</f>
        <v>#N/A</v>
      </c>
      <c r="K3">
        <f t="shared" ca="1" si="0"/>
        <v>2027</v>
      </c>
      <c r="M3" s="48" t="s">
        <v>297</v>
      </c>
      <c r="O3" t="s">
        <v>182</v>
      </c>
      <c r="P3" t="s">
        <v>278</v>
      </c>
      <c r="Q3">
        <v>2</v>
      </c>
    </row>
    <row r="4" spans="1:17" x14ac:dyDescent="0.25">
      <c r="A4" t="s">
        <v>88</v>
      </c>
      <c r="B4" t="s">
        <v>68</v>
      </c>
      <c r="C4" t="e" cm="1">
        <f t="array" ref="C4">INDEX(TblDaznumas[Dažnumas],MATCH(1,(TblDaznumas[Pavadinimas]=TarpPlanas[[#This Row],[Pavad]])*(TblDaznumas[Nuo]&lt;=VandensKiekis)*(TblDaznumas[Iki]&gt;=VandensKiekis),0))</f>
        <v>#N/A</v>
      </c>
      <c r="D4" t="e" cm="1">
        <f t="array" ref="D4">INDEX(TblDaznumas[Grupė],MATCH(1,(TblDaznumas[Pavadinimas]=TarpPlanas[[#This Row],[Pavad]])*(TblDaznumas[Nuo]&lt;=[0]!VandensKiekis)*(TblDaznumas[Iki]&gt;=VandensKiekis),0))</f>
        <v>#N/A</v>
      </c>
      <c r="E4">
        <f>VLOOKUP(TarpPlanas[[#This Row],[Pavad]],PlanDaznVandens[],3,FALSE)</f>
        <v>0</v>
      </c>
      <c r="F4" t="e">
        <f>IF(TarpPlanas[[#This Row],[Grupė]]&lt;&gt;TarpPlanas[[#This Row],[GrId]],0,IF(TarpPlanas[[#This Row],[Pavad]]="Veiklos",1,IF(VLOOKUP(TarpPlanas[[#This Row],[Pavad]],PlanDaznVandens[],3,FALSE)="",TarpPlanas[[#This Row],[Reikia]],TarpPlanas[[#This Row],[Planas]])))</f>
        <v>#N/A</v>
      </c>
      <c r="K4">
        <f t="shared" ca="1" si="0"/>
        <v>2028</v>
      </c>
      <c r="M4" s="48" t="s">
        <v>298</v>
      </c>
      <c r="O4" t="s">
        <v>183</v>
      </c>
      <c r="P4" t="s">
        <v>279</v>
      </c>
      <c r="Q4">
        <v>3</v>
      </c>
    </row>
    <row r="5" spans="1:17" x14ac:dyDescent="0.25">
      <c r="K5">
        <f t="shared" ca="1" si="0"/>
        <v>2029</v>
      </c>
      <c r="M5" s="48" t="s">
        <v>299</v>
      </c>
      <c r="O5" t="s">
        <v>184</v>
      </c>
      <c r="P5" t="s">
        <v>300</v>
      </c>
      <c r="Q5">
        <v>0</v>
      </c>
    </row>
    <row r="6" spans="1:17" x14ac:dyDescent="0.25">
      <c r="K6">
        <f t="shared" ca="1" si="0"/>
        <v>2030</v>
      </c>
      <c r="M6" s="48" t="s">
        <v>301</v>
      </c>
      <c r="P6" t="s">
        <v>302</v>
      </c>
      <c r="Q6">
        <v>-1</v>
      </c>
    </row>
    <row r="7" spans="1:17" x14ac:dyDescent="0.25">
      <c r="K7">
        <f t="shared" ca="1" si="0"/>
        <v>2031</v>
      </c>
      <c r="M7" s="48" t="s">
        <v>303</v>
      </c>
    </row>
    <row r="8" spans="1:17" x14ac:dyDescent="0.25">
      <c r="K8">
        <f t="shared" ca="1" si="0"/>
        <v>2032</v>
      </c>
      <c r="M8" s="48" t="s">
        <v>304</v>
      </c>
      <c r="O8" s="33" t="s">
        <v>305</v>
      </c>
      <c r="P8" s="34"/>
      <c r="Q8" s="34"/>
    </row>
    <row r="9" spans="1:17" x14ac:dyDescent="0.25">
      <c r="A9" t="s">
        <v>62</v>
      </c>
      <c r="B9" t="s">
        <v>306</v>
      </c>
      <c r="C9" t="s">
        <v>188</v>
      </c>
      <c r="K9">
        <f t="shared" ca="1" si="0"/>
        <v>2033</v>
      </c>
      <c r="O9" s="35" t="s">
        <v>289</v>
      </c>
      <c r="P9" s="36" t="e" cm="1">
        <f t="array" ref="P9">VLOOKUP(ReikGrDr,TarpRuošimas[[Ruošimas]:[Svoris]],2,FALSE)</f>
        <v>#N/A</v>
      </c>
      <c r="Q9" s="36"/>
    </row>
    <row r="10" spans="1:17" x14ac:dyDescent="0.25">
      <c r="A10" t="s">
        <v>66</v>
      </c>
      <c r="B10" t="e" cm="1">
        <f t="array" ref="B10">IF(TarpDažnumas[[#This Row],[Grupė]]="Veiklos",INDEX(TblDaznumas[Komentaras],MATCH(1,(TblDaznumas[Pavadinimas]=TarpDažnumas[[#This Row],[Grupė]])*(TblDaznumas[Nuo]&lt;=VandensKiekis)*(TblDaznumas[Iki]&gt;=VandensKiekis),0)),VLOOKUP(TarpDažnumas[[#This Row],[Grupė]],TarpPlanas[[Pavad]:[Reikia]],2,FALSE))</f>
        <v>#N/A</v>
      </c>
      <c r="C10" t="e" cm="1">
        <f t="array" ref="C10">IF(TarpDažnumas[[#This Row],[Lookup]]=0,INDEX(TblDaznumas[Komentaras],MATCH(1,(TblDaznumas[Pavadinimas]=TarpDažnumas[[#This Row],[Grupė]])*(TblDaznumas[Nuo]&lt;VandensKiekis)*(TblDaznumas[Iki]&gt;=VandensKiekis),0)),TarpDažnumas[[#This Row],[Lookup]])</f>
        <v>#N/A</v>
      </c>
      <c r="K10">
        <f t="shared" ca="1" si="0"/>
        <v>2034</v>
      </c>
      <c r="O10" s="37" t="s">
        <v>291</v>
      </c>
      <c r="P10" s="38" t="e">
        <f>VLOOKUP(PlanGrDr,TarpRuošimas[[Ruošimas]:[Svoris]],2,FALSE)</f>
        <v>#N/A</v>
      </c>
      <c r="Q10" s="38" t="e" cm="1">
        <f t="array" ref="Q10">VLOOKUP(PlanGrDr,TarpRuošimas[[Ruošimas]:[Svoris]],2,FALSE)</f>
        <v>#N/A</v>
      </c>
    </row>
    <row r="11" spans="1:17" x14ac:dyDescent="0.25">
      <c r="A11" t="s">
        <v>67</v>
      </c>
      <c r="B11" t="e" cm="1">
        <f t="array" ref="B11">IF(TarpDažnumas[[#This Row],[Grupė]]="Veiklos",INDEX(TblDaznumas[Komentaras],MATCH(1,(TblDaznumas[Pavadinimas]=TarpDažnumas[[#This Row],[Grupė]])*(TblDaznumas[Nuo]&lt;=VandensKiekis)*(TblDaznumas[Iki]&gt;=VandensKiekis),0)),VLOOKUP(TarpDažnumas[[#This Row],[Grupė]],TarpPlanas[[Pavad]:[Reikia]],2,FALSE))</f>
        <v>#N/A</v>
      </c>
      <c r="C11" t="e" cm="1">
        <f t="array" ref="C11">IF(TarpDažnumas[[#This Row],[Lookup]]=0,INDEX(TblDaznumas[Komentaras],MATCH(1,(TblDaznumas[Pavadinimas]=TarpDažnumas[[#This Row],[Grupė]])*(TblDaznumas[Nuo]&lt;VandensKiekis)*(TblDaznumas[Iki]&gt;=VandensKiekis),0)),TarpDažnumas[[#This Row],[Lookup]])</f>
        <v>#N/A</v>
      </c>
      <c r="K11">
        <f t="shared" ca="1" si="0"/>
        <v>2035</v>
      </c>
    </row>
    <row r="12" spans="1:17" x14ac:dyDescent="0.25">
      <c r="A12" t="s">
        <v>68</v>
      </c>
      <c r="B12" t="e" cm="1">
        <f t="array" ref="B12">IF(TarpDažnumas[[#This Row],[Grupė]]="Veiklos",INDEX(TblDaznumas[Komentaras],MATCH(1,(TblDaznumas[Pavadinimas]=TarpDažnumas[[#This Row],[Grupė]])*(TblDaznumas[Nuo]&lt;=VandensKiekis)*(TblDaznumas[Iki]&gt;=VandensKiekis),0)),VLOOKUP(TarpDažnumas[[#This Row],[Grupė]],TarpPlanas[[Pavad]:[Reikia]],2,FALSE))</f>
        <v>#N/A</v>
      </c>
      <c r="C12" t="e" cm="1">
        <f t="array" ref="C12">IF(TarpDažnumas[[#This Row],[Lookup]]=0,INDEX(TblDaznumas[Komentaras],MATCH(1,(TblDaznumas[Pavadinimas]=TarpDažnumas[[#This Row],[Grupė]])*(TblDaznumas[Nuo]&lt;VandensKiekis)*(TblDaznumas[Iki]&gt;=VandensKiekis),0)),TarpDažnumas[[#This Row],[Lookup]])</f>
        <v>#N/A</v>
      </c>
      <c r="K12">
        <f t="shared" ca="1" si="0"/>
        <v>2036</v>
      </c>
    </row>
    <row r="13" spans="1:17" x14ac:dyDescent="0.25">
      <c r="A13" t="s">
        <v>175</v>
      </c>
      <c r="B13" t="e" cm="1">
        <f t="array" ref="B13">IF(TarpDažnumas[[#This Row],[Grupė]]="Veiklos",INDEX(TblDaznumas[Komentaras],MATCH(1,(TblDaznumas[Pavadinimas]=TarpDažnumas[[#This Row],[Grupė]])*(TblDaznumas[Nuo]&lt;=VandensKiekis)*(TblDaznumas[Iki]&gt;=VandensKiekis),0)),VLOOKUP(TarpDažnumas[[#This Row],[Grupė]],TarpPlanas[[Pavad]:[Reikia]],2,FALSE))</f>
        <v>#N/A</v>
      </c>
      <c r="C13" t="e" cm="1">
        <f t="array" ref="C13">IF(TarpDažnumas[[#This Row],[Lookup]]=0,INDEX(TblDaznumas[Komentaras],MATCH(1,(TblDaznumas[Pavadinimas]=TarpDažnumas[[#This Row],[Grupė]])*(TblDaznumas[Nuo]&lt;VandensKiekis)*(TblDaznumas[Iki]&gt;=VandensKiekis),0)),TarpDažnumas[[#This Row],[Lookup]])</f>
        <v>#N/A</v>
      </c>
      <c r="K13">
        <f t="shared" ca="1" si="0"/>
        <v>2037</v>
      </c>
    </row>
    <row r="14" spans="1:17" x14ac:dyDescent="0.25">
      <c r="K14" t="s">
        <v>37</v>
      </c>
    </row>
    <row r="15" spans="1:17" x14ac:dyDescent="0.25">
      <c r="A15" t="s">
        <v>280</v>
      </c>
      <c r="B15" t="s">
        <v>187</v>
      </c>
      <c r="C15" t="s">
        <v>294</v>
      </c>
      <c r="D15" t="s">
        <v>188</v>
      </c>
      <c r="E15" t="s">
        <v>289</v>
      </c>
    </row>
    <row r="16" spans="1:17" x14ac:dyDescent="0.25">
      <c r="A16">
        <v>1</v>
      </c>
      <c r="B16" t="s">
        <v>121</v>
      </c>
      <c r="C16" t="str" cm="1">
        <f t="array" aca="1" ref="C16" ca="1">INDIRECT("Ruos"&amp;TarpRuoš[[#This Row],[ID]])</f>
        <v>Ne</v>
      </c>
      <c r="D16" t="str">
        <f>VLOOKUP(TarpRuoš[[#This Row],[Rodiklis]],TblRuosimas[[Rodiklio kodas]:[Dažnumas]],3,FALSE)</f>
        <v>A</v>
      </c>
      <c r="E16" t="str">
        <f ca="1">IF(TarpRuoš[[#This Row],[Ruošimas]]="taip",TarpRuoš[[#This Row],[Dažnumas]],VLOOKUP(TarpRuoš[[#This Row],[Rodiklis]],Rodikliai[],4,FALSE))</f>
        <v>B</v>
      </c>
    </row>
    <row r="17" spans="1:5" x14ac:dyDescent="0.25">
      <c r="A17">
        <v>1</v>
      </c>
      <c r="B17" t="s">
        <v>136</v>
      </c>
      <c r="C17" t="str" cm="1">
        <f t="array" aca="1" ref="C17" ca="1">INDIRECT("Ruos"&amp;TarpRuoš[[#This Row],[ID]])</f>
        <v>Ne</v>
      </c>
      <c r="D17" t="str">
        <f>VLOOKUP(TarpRuoš[[#This Row],[Rodiklis]],TblRuosimas[[Rodiklio kodas]:[Dažnumas]],3,FALSE)</f>
        <v>A</v>
      </c>
      <c r="E17" t="str">
        <f ca="1">IF(TarpRuoš[[#This Row],[Ruošimas]]="taip",TarpRuoš[[#This Row],[Dažnumas]],VLOOKUP(TarpRuoš[[#This Row],[Rodiklis]],Rodikliai[],4,FALSE))</f>
        <v>B</v>
      </c>
    </row>
    <row r="18" spans="1:5" x14ac:dyDescent="0.25">
      <c r="A18">
        <v>2</v>
      </c>
      <c r="B18" t="s">
        <v>135</v>
      </c>
      <c r="C18" t="str" cm="1">
        <f t="array" aca="1" ref="C18" ca="1">INDIRECT("Ruos"&amp;TarpRuoš[[#This Row],[ID]])</f>
        <v>Ne</v>
      </c>
      <c r="D18" t="str">
        <f>VLOOKUP(TarpRuoš[[#This Row],[Rodiklis]],TblRuosimas[[Rodiklio kodas]:[Dažnumas]],3,FALSE)</f>
        <v>A</v>
      </c>
      <c r="E18" t="str">
        <f ca="1">IF(TarpRuoš[[#This Row],[Ruošimas]]="taip",TarpRuoš[[#This Row],[Dažnumas]],VLOOKUP(TarpRuoš[[#This Row],[Rodiklis]],Rodikliai[],4,FALSE))</f>
        <v>B</v>
      </c>
    </row>
    <row r="19" spans="1:5" x14ac:dyDescent="0.25">
      <c r="A19">
        <v>3</v>
      </c>
      <c r="B19" t="s">
        <v>142</v>
      </c>
      <c r="C19" t="str" cm="1">
        <f t="array" aca="1" ref="C19" ca="1">INDIRECT("Ruos"&amp;TarpRuoš[[#This Row],[ID]])</f>
        <v>Ne</v>
      </c>
      <c r="D19" t="str">
        <f>VLOOKUP(TarpRuoš[[#This Row],[Rodiklis]],TblRuosimas[[Rodiklio kodas]:[Dažnumas]],3,FALSE)</f>
        <v>A</v>
      </c>
      <c r="E19" t="str">
        <f ca="1">IF(TarpRuoš[[#This Row],[Ruošimas]]="taip",TarpRuoš[[#This Row],[Dažnumas]],VLOOKUP(TarpRuoš[[#This Row],[Rodiklis]],Rodikliai[],4,FALSE))</f>
        <v>B</v>
      </c>
    </row>
    <row r="20" spans="1:5" x14ac:dyDescent="0.25">
      <c r="A20">
        <v>4</v>
      </c>
      <c r="B20" t="s">
        <v>107</v>
      </c>
      <c r="C20" t="str" cm="1">
        <f t="array" aca="1" ref="C20" ca="1">INDIRECT("Ruos"&amp;TarpRuoš[[#This Row],[ID]])</f>
        <v>Ne</v>
      </c>
      <c r="D20" t="str">
        <f>VLOOKUP(TarpRuoš[[#This Row],[Rodiklis]],TblRuosimas[[Rodiklio kodas]:[Dažnumas]],3,FALSE)</f>
        <v>B</v>
      </c>
      <c r="E20">
        <f ca="1">IF(TarpRuoš[[#This Row],[Ruošimas]]="taip",TarpRuoš[[#This Row],[Dažnumas]],VLOOKUP(TarpRuoš[[#This Row],[Rodiklis]],Rodikliai[],4,FALSE))</f>
        <v>0</v>
      </c>
    </row>
    <row r="21" spans="1:5" x14ac:dyDescent="0.25">
      <c r="A21">
        <v>5</v>
      </c>
      <c r="B21" t="s">
        <v>106</v>
      </c>
      <c r="C21" t="str" cm="1">
        <f t="array" aca="1" ref="C21" ca="1">INDIRECT("Ruos"&amp;TarpRuoš[[#This Row],[ID]])</f>
        <v>Ne</v>
      </c>
      <c r="D21" t="str">
        <f>VLOOKUP(TarpRuoš[[#This Row],[Rodiklis]],TblRuosimas[[Rodiklio kodas]:[Dažnumas]],3,FALSE)</f>
        <v>B</v>
      </c>
      <c r="E21">
        <f ca="1">IF(TarpRuoš[[#This Row],[Ruošimas]]="taip",TarpRuoš[[#This Row],[Dažnumas]],VLOOKUP(TarpRuoš[[#This Row],[Rodiklis]],Rodikliai[],4,FALSE))</f>
        <v>0</v>
      </c>
    </row>
    <row r="22" spans="1:5" x14ac:dyDescent="0.25">
      <c r="A22">
        <v>6</v>
      </c>
      <c r="B22" t="s">
        <v>114</v>
      </c>
      <c r="C22" t="str" cm="1">
        <f t="array" aca="1" ref="C22" ca="1">INDIRECT("Ruos"&amp;TarpRuoš[[#This Row],[ID]])</f>
        <v>Ne</v>
      </c>
      <c r="D22" t="str">
        <f>VLOOKUP(TarpRuoš[[#This Row],[Rodiklis]],TblRuosimas[[Rodiklio kodas]:[Dažnumas]],3,FALSE)</f>
        <v>B</v>
      </c>
      <c r="E22">
        <f ca="1">IF(TarpRuoš[[#This Row],[Ruošimas]]="taip",TarpRuoš[[#This Row],[Dažnumas]],VLOOKUP(TarpRuoš[[#This Row],[Rodiklis]],Rodikliai[],4,FALSE))</f>
        <v>0</v>
      </c>
    </row>
    <row r="23" spans="1:5" x14ac:dyDescent="0.25">
      <c r="A23">
        <v>7</v>
      </c>
      <c r="B23" t="s">
        <v>185</v>
      </c>
      <c r="C23" t="str" cm="1">
        <f t="array" aca="1" ref="C23" ca="1">INDIRECT("Ruos"&amp;TarpRuoš[[#This Row],[ID]])</f>
        <v>Ne</v>
      </c>
      <c r="D23" t="str">
        <f>VLOOKUP(TarpRuoš[[#This Row],[Rodiklis]],TblRuosimas[[Rodiklio kodas]:[Dažnumas]],3,FALSE)</f>
        <v>A</v>
      </c>
      <c r="E23">
        <f ca="1">IF(TarpRuoš[[#This Row],[Ruošimas]]="taip",TarpRuoš[[#This Row],[Dažnumas]],VLOOKUP(TarpRuoš[[#This Row],[Rodiklis]],Rodikliai[],4,FALSE))</f>
        <v>0</v>
      </c>
    </row>
    <row r="26" spans="1:5" x14ac:dyDescent="0.25">
      <c r="A26" t="s">
        <v>90</v>
      </c>
      <c r="B26" t="s">
        <v>188</v>
      </c>
      <c r="C26" t="s">
        <v>307</v>
      </c>
      <c r="D26" t="s">
        <v>308</v>
      </c>
    </row>
    <row r="27" spans="1:5" x14ac:dyDescent="0.25">
      <c r="A27" t="s">
        <v>95</v>
      </c>
      <c r="B27" t="str">
        <f>VLOOKUP(TarpReik[[#This Row],[Kodas]],Rodikliai[],4,FALSE)</f>
        <v>A</v>
      </c>
      <c r="C27" t="str">
        <f>IFERROR(VLOOKUP(TarpReik[[#This Row],[Kodas]],TarpRuoš[[Rodiklis]:[Reikia]],4,FALSE),TarpReik[[#This Row],[Dažnumas]])</f>
        <v>A</v>
      </c>
      <c r="D27" t="str">
        <f>IF(TarpReik[[#This Row],[Dažnumas]]=TarpReik[[#This Row],[Reik]],"","T")</f>
        <v/>
      </c>
    </row>
    <row r="28" spans="1:5" x14ac:dyDescent="0.25">
      <c r="A28" t="s">
        <v>96</v>
      </c>
      <c r="B28" t="str">
        <f>VLOOKUP(TarpReik[[#This Row],[Kodas]],Rodikliai[],4,FALSE)</f>
        <v>A</v>
      </c>
      <c r="C28" t="str">
        <f>IFERROR(VLOOKUP(TarpReik[[#This Row],[Kodas]],TarpRuoš[[Rodiklis]:[Reikia]],4,FALSE),TarpReik[[#This Row],[Dažnumas]])</f>
        <v>A</v>
      </c>
      <c r="D28" t="str">
        <f>IF(TarpReik[[#This Row],[Dažnumas]]=TarpReik[[#This Row],[Reik]],"","T")</f>
        <v/>
      </c>
    </row>
    <row r="29" spans="1:5" x14ac:dyDescent="0.25">
      <c r="A29" t="s">
        <v>97</v>
      </c>
      <c r="B29" t="str">
        <f>VLOOKUP(TarpReik[[#This Row],[Kodas]],Rodikliai[],4,FALSE)</f>
        <v>B</v>
      </c>
      <c r="C29" t="str">
        <f>IFERROR(VLOOKUP(TarpReik[[#This Row],[Kodas]],TarpRuoš[[Rodiklis]:[Reikia]],4,FALSE),TarpReik[[#This Row],[Dažnumas]])</f>
        <v>B</v>
      </c>
      <c r="D29" t="str">
        <f>IF(TarpReik[[#This Row],[Dažnumas]]=TarpReik[[#This Row],[Reik]],"","T")</f>
        <v/>
      </c>
    </row>
    <row r="30" spans="1:5" x14ac:dyDescent="0.25">
      <c r="A30" t="s">
        <v>98</v>
      </c>
      <c r="B30" t="str">
        <f>VLOOKUP(TarpReik[[#This Row],[Kodas]],Rodikliai[],4,FALSE)</f>
        <v>B</v>
      </c>
      <c r="C30" t="str">
        <f>IFERROR(VLOOKUP(TarpReik[[#This Row],[Kodas]],TarpRuoš[[Rodiklis]:[Reikia]],4,FALSE),TarpReik[[#This Row],[Dažnumas]])</f>
        <v>B</v>
      </c>
      <c r="D30" t="str">
        <f>IF(TarpReik[[#This Row],[Dažnumas]]=TarpReik[[#This Row],[Reik]],"","T")</f>
        <v/>
      </c>
    </row>
    <row r="31" spans="1:5" x14ac:dyDescent="0.25">
      <c r="A31" t="s">
        <v>99</v>
      </c>
      <c r="B31" t="str">
        <f>VLOOKUP(TarpReik[[#This Row],[Kodas]],Rodikliai[],4,FALSE)</f>
        <v>B</v>
      </c>
      <c r="C31" t="str">
        <f>IFERROR(VLOOKUP(TarpReik[[#This Row],[Kodas]],TarpRuoš[[Rodiklis]:[Reikia]],4,FALSE),TarpReik[[#This Row],[Dažnumas]])</f>
        <v>B</v>
      </c>
      <c r="D31" t="str">
        <f>IF(TarpReik[[#This Row],[Dažnumas]]=TarpReik[[#This Row],[Reik]],"","T")</f>
        <v/>
      </c>
    </row>
    <row r="32" spans="1:5" x14ac:dyDescent="0.25">
      <c r="A32" t="s">
        <v>100</v>
      </c>
      <c r="B32" t="str">
        <f>VLOOKUP(TarpReik[[#This Row],[Kodas]],Rodikliai[],4,FALSE)</f>
        <v>B</v>
      </c>
      <c r="C32" t="str">
        <f>IFERROR(VLOOKUP(TarpReik[[#This Row],[Kodas]],TarpRuoš[[Rodiklis]:[Reikia]],4,FALSE),TarpReik[[#This Row],[Dažnumas]])</f>
        <v>B</v>
      </c>
      <c r="D32" t="str">
        <f>IF(TarpReik[[#This Row],[Dažnumas]]=TarpReik[[#This Row],[Reik]],"","T")</f>
        <v/>
      </c>
    </row>
    <row r="33" spans="1:4" x14ac:dyDescent="0.25">
      <c r="A33" t="s">
        <v>101</v>
      </c>
      <c r="B33" t="str">
        <f>VLOOKUP(TarpReik[[#This Row],[Kodas]],Rodikliai[],4,FALSE)</f>
        <v>B</v>
      </c>
      <c r="C33" t="str">
        <f>IFERROR(VLOOKUP(TarpReik[[#This Row],[Kodas]],TarpRuoš[[Rodiklis]:[Reikia]],4,FALSE),TarpReik[[#This Row],[Dažnumas]])</f>
        <v>B</v>
      </c>
      <c r="D33" t="str">
        <f>IF(TarpReik[[#This Row],[Dažnumas]]=TarpReik[[#This Row],[Reik]],"","T")</f>
        <v/>
      </c>
    </row>
    <row r="34" spans="1:4" x14ac:dyDescent="0.25">
      <c r="A34" t="s">
        <v>102</v>
      </c>
      <c r="B34" t="str">
        <f>VLOOKUP(TarpReik[[#This Row],[Kodas]],Rodikliai[],4,FALSE)</f>
        <v>B</v>
      </c>
      <c r="C34" t="str">
        <f>IFERROR(VLOOKUP(TarpReik[[#This Row],[Kodas]],TarpRuoš[[Rodiklis]:[Reikia]],4,FALSE),TarpReik[[#This Row],[Dažnumas]])</f>
        <v>B</v>
      </c>
      <c r="D34" t="str">
        <f>IF(TarpReik[[#This Row],[Dažnumas]]=TarpReik[[#This Row],[Reik]],"","T")</f>
        <v/>
      </c>
    </row>
    <row r="35" spans="1:4" x14ac:dyDescent="0.25">
      <c r="A35" t="s">
        <v>103</v>
      </c>
      <c r="B35" t="str">
        <f>VLOOKUP(TarpReik[[#This Row],[Kodas]],Rodikliai[],4,FALSE)</f>
        <v>B</v>
      </c>
      <c r="C35" t="str">
        <f>IFERROR(VLOOKUP(TarpReik[[#This Row],[Kodas]],TarpRuoš[[Rodiklis]:[Reikia]],4,FALSE),TarpReik[[#This Row],[Dažnumas]])</f>
        <v>B</v>
      </c>
      <c r="D35" t="str">
        <f>IF(TarpReik[[#This Row],[Dažnumas]]=TarpReik[[#This Row],[Reik]],"","T")</f>
        <v/>
      </c>
    </row>
    <row r="36" spans="1:4" x14ac:dyDescent="0.25">
      <c r="A36" t="s">
        <v>104</v>
      </c>
      <c r="B36" t="str">
        <f>VLOOKUP(TarpReik[[#This Row],[Kodas]],Rodikliai[],4,FALSE)</f>
        <v>B</v>
      </c>
      <c r="C36" t="str">
        <f>IFERROR(VLOOKUP(TarpReik[[#This Row],[Kodas]],TarpRuoš[[Rodiklis]:[Reikia]],4,FALSE),TarpReik[[#This Row],[Dažnumas]])</f>
        <v>B</v>
      </c>
      <c r="D36" t="str">
        <f>IF(TarpReik[[#This Row],[Dažnumas]]=TarpReik[[#This Row],[Reik]],"","T")</f>
        <v/>
      </c>
    </row>
    <row r="37" spans="1:4" x14ac:dyDescent="0.25">
      <c r="A37" t="s">
        <v>105</v>
      </c>
      <c r="B37" t="str">
        <f>VLOOKUP(TarpReik[[#This Row],[Kodas]],Rodikliai[],4,FALSE)</f>
        <v>B</v>
      </c>
      <c r="C37" t="str">
        <f>IFERROR(VLOOKUP(TarpReik[[#This Row],[Kodas]],TarpRuoš[[Rodiklis]:[Reikia]],4,FALSE),TarpReik[[#This Row],[Dažnumas]])</f>
        <v>B</v>
      </c>
      <c r="D37" t="str">
        <f>IF(TarpReik[[#This Row],[Dažnumas]]=TarpReik[[#This Row],[Reik]],"","T")</f>
        <v/>
      </c>
    </row>
    <row r="38" spans="1:4" x14ac:dyDescent="0.25">
      <c r="A38" t="s">
        <v>106</v>
      </c>
      <c r="B38">
        <f>VLOOKUP(TarpReik[[#This Row],[Kodas]],Rodikliai[],4,FALSE)</f>
        <v>0</v>
      </c>
      <c r="C38">
        <f ca="1">IFERROR(VLOOKUP(TarpReik[[#This Row],[Kodas]],TarpRuoš[[Rodiklis]:[Reikia]],4,FALSE),TarpReik[[#This Row],[Dažnumas]])</f>
        <v>0</v>
      </c>
      <c r="D38" t="str">
        <f ca="1">IF(TarpReik[[#This Row],[Dažnumas]]=TarpReik[[#This Row],[Reik]],"","T")</f>
        <v/>
      </c>
    </row>
    <row r="39" spans="1:4" x14ac:dyDescent="0.25">
      <c r="A39" t="s">
        <v>107</v>
      </c>
      <c r="B39">
        <f>VLOOKUP(TarpReik[[#This Row],[Kodas]],Rodikliai[],4,FALSE)</f>
        <v>0</v>
      </c>
      <c r="C39">
        <f ca="1">IFERROR(VLOOKUP(TarpReik[[#This Row],[Kodas]],TarpRuoš[[Rodiklis]:[Reikia]],4,FALSE),TarpReik[[#This Row],[Dažnumas]])</f>
        <v>0</v>
      </c>
      <c r="D39" t="str">
        <f ca="1">IF(TarpReik[[#This Row],[Dažnumas]]=TarpReik[[#This Row],[Reik]],"","T")</f>
        <v/>
      </c>
    </row>
    <row r="40" spans="1:4" x14ac:dyDescent="0.25">
      <c r="A40" t="s">
        <v>108</v>
      </c>
      <c r="B40" t="str">
        <f>VLOOKUP(TarpReik[[#This Row],[Kodas]],Rodikliai[],4,FALSE)</f>
        <v>B</v>
      </c>
      <c r="C40" t="str">
        <f>IFERROR(VLOOKUP(TarpReik[[#This Row],[Kodas]],TarpRuoš[[Rodiklis]:[Reikia]],4,FALSE),TarpReik[[#This Row],[Dažnumas]])</f>
        <v>B</v>
      </c>
      <c r="D40" t="str">
        <f>IF(TarpReik[[#This Row],[Dažnumas]]=TarpReik[[#This Row],[Reik]],"","T")</f>
        <v/>
      </c>
    </row>
    <row r="41" spans="1:4" x14ac:dyDescent="0.25">
      <c r="A41" t="s">
        <v>109</v>
      </c>
      <c r="B41" t="str">
        <f>VLOOKUP(TarpReik[[#This Row],[Kodas]],Rodikliai[],4,FALSE)</f>
        <v>B</v>
      </c>
      <c r="C41" t="str">
        <f>IFERROR(VLOOKUP(TarpReik[[#This Row],[Kodas]],TarpRuoš[[Rodiklis]:[Reikia]],4,FALSE),TarpReik[[#This Row],[Dažnumas]])</f>
        <v>B</v>
      </c>
      <c r="D41" t="str">
        <f>IF(TarpReik[[#This Row],[Dažnumas]]=TarpReik[[#This Row],[Reik]],"","T")</f>
        <v/>
      </c>
    </row>
    <row r="42" spans="1:4" x14ac:dyDescent="0.25">
      <c r="A42" t="s">
        <v>110</v>
      </c>
      <c r="B42" t="str">
        <f>VLOOKUP(TarpReik[[#This Row],[Kodas]],Rodikliai[],4,FALSE)</f>
        <v>B</v>
      </c>
      <c r="C42" t="str">
        <f>IFERROR(VLOOKUP(TarpReik[[#This Row],[Kodas]],TarpRuoš[[Rodiklis]:[Reikia]],4,FALSE),TarpReik[[#This Row],[Dažnumas]])</f>
        <v>B</v>
      </c>
      <c r="D42" t="str">
        <f>IF(TarpReik[[#This Row],[Dažnumas]]=TarpReik[[#This Row],[Reik]],"","T")</f>
        <v/>
      </c>
    </row>
    <row r="43" spans="1:4" x14ac:dyDescent="0.25">
      <c r="A43" t="s">
        <v>111</v>
      </c>
      <c r="B43" t="str">
        <f>VLOOKUP(TarpReik[[#This Row],[Kodas]],Rodikliai[],4,FALSE)</f>
        <v>B</v>
      </c>
      <c r="C43" t="str">
        <f>IFERROR(VLOOKUP(TarpReik[[#This Row],[Kodas]],TarpRuoš[[Rodiklis]:[Reikia]],4,FALSE),TarpReik[[#This Row],[Dažnumas]])</f>
        <v>B</v>
      </c>
      <c r="D43" t="str">
        <f>IF(TarpReik[[#This Row],[Dažnumas]]=TarpReik[[#This Row],[Reik]],"","T")</f>
        <v/>
      </c>
    </row>
    <row r="44" spans="1:4" x14ac:dyDescent="0.25">
      <c r="A44" t="s">
        <v>112</v>
      </c>
      <c r="B44" t="str">
        <f>VLOOKUP(TarpReik[[#This Row],[Kodas]],Rodikliai[],4,FALSE)</f>
        <v>B</v>
      </c>
      <c r="C44" t="str">
        <f>IFERROR(VLOOKUP(TarpReik[[#This Row],[Kodas]],TarpRuoš[[Rodiklis]:[Reikia]],4,FALSE),TarpReik[[#This Row],[Dažnumas]])</f>
        <v>B</v>
      </c>
      <c r="D44" t="str">
        <f>IF(TarpReik[[#This Row],[Dažnumas]]=TarpReik[[#This Row],[Reik]],"","T")</f>
        <v/>
      </c>
    </row>
    <row r="45" spans="1:4" x14ac:dyDescent="0.25">
      <c r="A45" t="s">
        <v>113</v>
      </c>
      <c r="B45" t="str">
        <f>VLOOKUP(TarpReik[[#This Row],[Kodas]],Rodikliai[],4,FALSE)</f>
        <v>B</v>
      </c>
      <c r="C45" t="str">
        <f>IFERROR(VLOOKUP(TarpReik[[#This Row],[Kodas]],TarpRuoš[[Rodiklis]:[Reikia]],4,FALSE),TarpReik[[#This Row],[Dažnumas]])</f>
        <v>B</v>
      </c>
      <c r="D45" t="str">
        <f>IF(TarpReik[[#This Row],[Dažnumas]]=TarpReik[[#This Row],[Reik]],"","T")</f>
        <v/>
      </c>
    </row>
    <row r="46" spans="1:4" x14ac:dyDescent="0.25">
      <c r="A46" t="s">
        <v>114</v>
      </c>
      <c r="B46">
        <f>VLOOKUP(TarpReik[[#This Row],[Kodas]],Rodikliai[],4,FALSE)</f>
        <v>0</v>
      </c>
      <c r="C46">
        <f ca="1">IFERROR(VLOOKUP(TarpReik[[#This Row],[Kodas]],TarpRuoš[[Rodiklis]:[Reikia]],4,FALSE),TarpReik[[#This Row],[Dažnumas]])</f>
        <v>0</v>
      </c>
      <c r="D46" t="str">
        <f ca="1">IF(TarpReik[[#This Row],[Dažnumas]]=TarpReik[[#This Row],[Reik]],"","T")</f>
        <v/>
      </c>
    </row>
    <row r="47" spans="1:4" x14ac:dyDescent="0.25">
      <c r="A47" t="s">
        <v>115</v>
      </c>
      <c r="B47" t="str">
        <f>VLOOKUP(TarpReik[[#This Row],[Kodas]],Rodikliai[],4,FALSE)</f>
        <v>B</v>
      </c>
      <c r="C47" t="str">
        <f>IFERROR(VLOOKUP(TarpReik[[#This Row],[Kodas]],TarpRuoš[[Rodiklis]:[Reikia]],4,FALSE),TarpReik[[#This Row],[Dažnumas]])</f>
        <v>B</v>
      </c>
      <c r="D47" t="str">
        <f>IF(TarpReik[[#This Row],[Dažnumas]]=TarpReik[[#This Row],[Reik]],"","T")</f>
        <v/>
      </c>
    </row>
    <row r="48" spans="1:4" x14ac:dyDescent="0.25">
      <c r="A48" t="s">
        <v>116</v>
      </c>
      <c r="B48" t="str">
        <f>VLOOKUP(TarpReik[[#This Row],[Kodas]],Rodikliai[],4,FALSE)</f>
        <v>B</v>
      </c>
      <c r="C48" t="str">
        <f>IFERROR(VLOOKUP(TarpReik[[#This Row],[Kodas]],TarpRuoš[[Rodiklis]:[Reikia]],4,FALSE),TarpReik[[#This Row],[Dažnumas]])</f>
        <v>B</v>
      </c>
      <c r="D48" t="str">
        <f>IF(TarpReik[[#This Row],[Dažnumas]]=TarpReik[[#This Row],[Reik]],"","T")</f>
        <v/>
      </c>
    </row>
    <row r="49" spans="1:4" x14ac:dyDescent="0.25">
      <c r="A49" t="s">
        <v>117</v>
      </c>
      <c r="B49" t="str">
        <f>VLOOKUP(TarpReik[[#This Row],[Kodas]],Rodikliai[],4,FALSE)</f>
        <v>B</v>
      </c>
      <c r="C49" t="str">
        <f>IFERROR(VLOOKUP(TarpReik[[#This Row],[Kodas]],TarpRuoš[[Rodiklis]:[Reikia]],4,FALSE),TarpReik[[#This Row],[Dažnumas]])</f>
        <v>B</v>
      </c>
      <c r="D49" t="str">
        <f>IF(TarpReik[[#This Row],[Dažnumas]]=TarpReik[[#This Row],[Reik]],"","T")</f>
        <v/>
      </c>
    </row>
    <row r="50" spans="1:4" x14ac:dyDescent="0.25">
      <c r="A50" t="s">
        <v>118</v>
      </c>
      <c r="B50" t="str">
        <f>VLOOKUP(TarpReik[[#This Row],[Kodas]],Rodikliai[],4,FALSE)</f>
        <v>B</v>
      </c>
      <c r="C50" t="str">
        <f>IFERROR(VLOOKUP(TarpReik[[#This Row],[Kodas]],TarpRuoš[[Rodiklis]:[Reikia]],4,FALSE),TarpReik[[#This Row],[Dažnumas]])</f>
        <v>B</v>
      </c>
      <c r="D50" t="str">
        <f>IF(TarpReik[[#This Row],[Dažnumas]]=TarpReik[[#This Row],[Reik]],"","T")</f>
        <v/>
      </c>
    </row>
    <row r="51" spans="1:4" x14ac:dyDescent="0.25">
      <c r="A51" t="s">
        <v>119</v>
      </c>
      <c r="B51" t="str">
        <f>VLOOKUP(TarpReik[[#This Row],[Kodas]],Rodikliai[],4,FALSE)</f>
        <v>B</v>
      </c>
      <c r="C51" t="str">
        <f>IFERROR(VLOOKUP(TarpReik[[#This Row],[Kodas]],TarpRuoš[[Rodiklis]:[Reikia]],4,FALSE),TarpReik[[#This Row],[Dažnumas]])</f>
        <v>B</v>
      </c>
      <c r="D51" t="str">
        <f>IF(TarpReik[[#This Row],[Dažnumas]]=TarpReik[[#This Row],[Reik]],"","T")</f>
        <v/>
      </c>
    </row>
    <row r="52" spans="1:4" x14ac:dyDescent="0.25">
      <c r="A52" t="s">
        <v>120</v>
      </c>
      <c r="B52">
        <f>VLOOKUP(TarpReik[[#This Row],[Kodas]],Rodikliai[],4,FALSE)</f>
        <v>0</v>
      </c>
      <c r="C52">
        <f>IFERROR(VLOOKUP(TarpReik[[#This Row],[Kodas]],TarpRuoš[[Rodiklis]:[Reikia]],4,FALSE),TarpReik[[#This Row],[Dažnumas]])</f>
        <v>0</v>
      </c>
      <c r="D52" t="str">
        <f>IF(TarpReik[[#This Row],[Dažnumas]]=TarpReik[[#This Row],[Reik]],"","T")</f>
        <v/>
      </c>
    </row>
    <row r="53" spans="1:4" x14ac:dyDescent="0.25">
      <c r="A53" t="s">
        <v>121</v>
      </c>
      <c r="B53" t="str">
        <f>VLOOKUP(TarpReik[[#This Row],[Kodas]],Rodikliai[],4,FALSE)</f>
        <v>B</v>
      </c>
      <c r="C53" t="str">
        <f ca="1">IFERROR(VLOOKUP(TarpReik[[#This Row],[Kodas]],TarpRuoš[[Rodiklis]:[Reikia]],4,FALSE),TarpReik[[#This Row],[Dažnumas]])</f>
        <v>B</v>
      </c>
      <c r="D53" t="str">
        <f ca="1">IF(TarpReik[[#This Row],[Dažnumas]]=TarpReik[[#This Row],[Reik]],"","T")</f>
        <v/>
      </c>
    </row>
    <row r="54" spans="1:4" x14ac:dyDescent="0.25">
      <c r="A54" t="s">
        <v>122</v>
      </c>
      <c r="B54" t="str">
        <f>VLOOKUP(TarpReik[[#This Row],[Kodas]],Rodikliai[],4,FALSE)</f>
        <v>B</v>
      </c>
      <c r="C54" t="str">
        <f>IFERROR(VLOOKUP(TarpReik[[#This Row],[Kodas]],TarpRuoš[[Rodiklis]:[Reikia]],4,FALSE),TarpReik[[#This Row],[Dažnumas]])</f>
        <v>B</v>
      </c>
      <c r="D54" t="str">
        <f>IF(TarpReik[[#This Row],[Dažnumas]]=TarpReik[[#This Row],[Reik]],"","T")</f>
        <v/>
      </c>
    </row>
    <row r="55" spans="1:4" x14ac:dyDescent="0.25">
      <c r="A55" t="s">
        <v>123</v>
      </c>
      <c r="B55" t="str">
        <f>VLOOKUP(TarpReik[[#This Row],[Kodas]],Rodikliai[],4,FALSE)</f>
        <v>B</v>
      </c>
      <c r="C55" t="str">
        <f>IFERROR(VLOOKUP(TarpReik[[#This Row],[Kodas]],TarpRuoš[[Rodiklis]:[Reikia]],4,FALSE),TarpReik[[#This Row],[Dažnumas]])</f>
        <v>B</v>
      </c>
      <c r="D55" t="str">
        <f>IF(TarpReik[[#This Row],[Dažnumas]]=TarpReik[[#This Row],[Reik]],"","T")</f>
        <v/>
      </c>
    </row>
    <row r="56" spans="1:4" x14ac:dyDescent="0.25">
      <c r="A56" t="s">
        <v>124</v>
      </c>
      <c r="B56" t="str">
        <f>VLOOKUP(TarpReik[[#This Row],[Kodas]],Rodikliai[],4,FALSE)</f>
        <v>B</v>
      </c>
      <c r="C56" t="str">
        <f>IFERROR(VLOOKUP(TarpReik[[#This Row],[Kodas]],TarpRuoš[[Rodiklis]:[Reikia]],4,FALSE),TarpReik[[#This Row],[Dažnumas]])</f>
        <v>B</v>
      </c>
      <c r="D56" t="str">
        <f>IF(TarpReik[[#This Row],[Dažnumas]]=TarpReik[[#This Row],[Reik]],"","T")</f>
        <v/>
      </c>
    </row>
    <row r="57" spans="1:4" x14ac:dyDescent="0.25">
      <c r="A57" t="s">
        <v>125</v>
      </c>
      <c r="B57" t="str">
        <f>VLOOKUP(TarpReik[[#This Row],[Kodas]],Rodikliai[],4,FALSE)</f>
        <v>B</v>
      </c>
      <c r="C57" t="str">
        <f>IFERROR(VLOOKUP(TarpReik[[#This Row],[Kodas]],TarpRuoš[[Rodiklis]:[Reikia]],4,FALSE),TarpReik[[#This Row],[Dažnumas]])</f>
        <v>B</v>
      </c>
      <c r="D57" t="str">
        <f>IF(TarpReik[[#This Row],[Dažnumas]]=TarpReik[[#This Row],[Reik]],"","T")</f>
        <v/>
      </c>
    </row>
    <row r="58" spans="1:4" x14ac:dyDescent="0.25">
      <c r="A58" t="s">
        <v>126</v>
      </c>
      <c r="B58" t="str">
        <f>VLOOKUP(TarpReik[[#This Row],[Kodas]],Rodikliai[],4,FALSE)</f>
        <v>B</v>
      </c>
      <c r="C58" t="str">
        <f>IFERROR(VLOOKUP(TarpReik[[#This Row],[Kodas]],TarpRuoš[[Rodiklis]:[Reikia]],4,FALSE),TarpReik[[#This Row],[Dažnumas]])</f>
        <v>B</v>
      </c>
      <c r="D58" t="str">
        <f>IF(TarpReik[[#This Row],[Dažnumas]]=TarpReik[[#This Row],[Reik]],"","T")</f>
        <v/>
      </c>
    </row>
    <row r="59" spans="1:4" x14ac:dyDescent="0.25">
      <c r="A59" t="s">
        <v>127</v>
      </c>
      <c r="B59" t="str">
        <f>VLOOKUP(TarpReik[[#This Row],[Kodas]],Rodikliai[],4,FALSE)</f>
        <v>B</v>
      </c>
      <c r="C59" t="str">
        <f>IFERROR(VLOOKUP(TarpReik[[#This Row],[Kodas]],TarpRuoš[[Rodiklis]:[Reikia]],4,FALSE),TarpReik[[#This Row],[Dažnumas]])</f>
        <v>B</v>
      </c>
      <c r="D59" t="str">
        <f>IF(TarpReik[[#This Row],[Dažnumas]]=TarpReik[[#This Row],[Reik]],"","T")</f>
        <v/>
      </c>
    </row>
    <row r="60" spans="1:4" x14ac:dyDescent="0.25">
      <c r="A60" t="s">
        <v>320</v>
      </c>
      <c r="B60" t="str">
        <f>VLOOKUP(TarpReik[[#This Row],[Kodas]],Rodikliai[],4,FALSE)</f>
        <v>B</v>
      </c>
      <c r="C60" t="str">
        <f>IFERROR(VLOOKUP(TarpReik[[#This Row],[Kodas]],TarpRuoš[[Rodiklis]:[Reikia]],4,FALSE),TarpReik[[#This Row],[Dažnumas]])</f>
        <v>B</v>
      </c>
      <c r="D60" t="str">
        <f>IF(TarpReik[[#This Row],[Dažnumas]]=TarpReik[[#This Row],[Reik]],"","T")</f>
        <v/>
      </c>
    </row>
    <row r="61" spans="1:4" x14ac:dyDescent="0.25">
      <c r="A61" t="s">
        <v>128</v>
      </c>
      <c r="B61" t="str">
        <f>VLOOKUP(TarpReik[[#This Row],[Kodas]],Rodikliai[],4,FALSE)</f>
        <v>B</v>
      </c>
      <c r="C61" t="str">
        <f>IFERROR(VLOOKUP(TarpReik[[#This Row],[Kodas]],TarpRuoš[[Rodiklis]:[Reikia]],4,FALSE),TarpReik[[#This Row],[Dažnumas]])</f>
        <v>B</v>
      </c>
      <c r="D61" t="str">
        <f>IF(TarpReik[[#This Row],[Dažnumas]]=TarpReik[[#This Row],[Reik]],"","T")</f>
        <v/>
      </c>
    </row>
    <row r="62" spans="1:4" x14ac:dyDescent="0.25">
      <c r="A62" t="s">
        <v>129</v>
      </c>
      <c r="B62" t="str">
        <f>VLOOKUP(TarpReik[[#This Row],[Kodas]],Rodikliai[],4,FALSE)</f>
        <v>B</v>
      </c>
      <c r="C62" t="str">
        <f>IFERROR(VLOOKUP(TarpReik[[#This Row],[Kodas]],TarpRuoš[[Rodiklis]:[Reikia]],4,FALSE),TarpReik[[#This Row],[Dažnumas]])</f>
        <v>B</v>
      </c>
      <c r="D62" t="str">
        <f>IF(TarpReik[[#This Row],[Dažnumas]]=TarpReik[[#This Row],[Reik]],"","T")</f>
        <v/>
      </c>
    </row>
    <row r="63" spans="1:4" x14ac:dyDescent="0.25">
      <c r="A63" t="s">
        <v>130</v>
      </c>
      <c r="B63" t="str">
        <f>VLOOKUP(TarpReik[[#This Row],[Kodas]],Rodikliai[],4,FALSE)</f>
        <v>B</v>
      </c>
      <c r="C63" t="str">
        <f>IFERROR(VLOOKUP(TarpReik[[#This Row],[Kodas]],TarpRuoš[[Rodiklis]:[Reikia]],4,FALSE),TarpReik[[#This Row],[Dažnumas]])</f>
        <v>B</v>
      </c>
      <c r="D63" t="str">
        <f>IF(TarpReik[[#This Row],[Dažnumas]]=TarpReik[[#This Row],[Reik]],"","T")</f>
        <v/>
      </c>
    </row>
    <row r="64" spans="1:4" x14ac:dyDescent="0.25">
      <c r="A64" t="s">
        <v>131</v>
      </c>
      <c r="B64" t="str">
        <f>VLOOKUP(TarpReik[[#This Row],[Kodas]],Rodikliai[],4,FALSE)</f>
        <v>B</v>
      </c>
      <c r="C64" t="str">
        <f>IFERROR(VLOOKUP(TarpReik[[#This Row],[Kodas]],TarpRuoš[[Rodiklis]:[Reikia]],4,FALSE),TarpReik[[#This Row],[Dažnumas]])</f>
        <v>B</v>
      </c>
      <c r="D64" t="str">
        <f>IF(TarpReik[[#This Row],[Dažnumas]]=TarpReik[[#This Row],[Reik]],"","T")</f>
        <v/>
      </c>
    </row>
    <row r="65" spans="1:4" x14ac:dyDescent="0.25">
      <c r="A65" t="s">
        <v>132</v>
      </c>
      <c r="B65" t="str">
        <f>VLOOKUP(TarpReik[[#This Row],[Kodas]],Rodikliai[],4,FALSE)</f>
        <v>B</v>
      </c>
      <c r="C65" t="str">
        <f>IFERROR(VLOOKUP(TarpReik[[#This Row],[Kodas]],TarpRuoš[[Rodiklis]:[Reikia]],4,FALSE),TarpReik[[#This Row],[Dažnumas]])</f>
        <v>B</v>
      </c>
      <c r="D65" t="str">
        <f>IF(TarpReik[[#This Row],[Dažnumas]]=TarpReik[[#This Row],[Reik]],"","T")</f>
        <v/>
      </c>
    </row>
    <row r="66" spans="1:4" x14ac:dyDescent="0.25">
      <c r="A66" t="s">
        <v>133</v>
      </c>
      <c r="B66" t="str">
        <f>VLOOKUP(TarpReik[[#This Row],[Kodas]],Rodikliai[],4,FALSE)</f>
        <v>B</v>
      </c>
      <c r="C66" t="str">
        <f>IFERROR(VLOOKUP(TarpReik[[#This Row],[Kodas]],TarpRuoš[[Rodiklis]:[Reikia]],4,FALSE),TarpReik[[#This Row],[Dažnumas]])</f>
        <v>B</v>
      </c>
      <c r="D66" t="str">
        <f>IF(TarpReik[[#This Row],[Dažnumas]]=TarpReik[[#This Row],[Reik]],"","T")</f>
        <v/>
      </c>
    </row>
    <row r="67" spans="1:4" x14ac:dyDescent="0.25">
      <c r="A67" t="s">
        <v>134</v>
      </c>
      <c r="B67" t="str">
        <f>VLOOKUP(TarpReik[[#This Row],[Kodas]],Rodikliai[],4,FALSE)</f>
        <v>B</v>
      </c>
      <c r="C67" t="str">
        <f>IFERROR(VLOOKUP(TarpReik[[#This Row],[Kodas]],TarpRuoš[[Rodiklis]:[Reikia]],4,FALSE),TarpReik[[#This Row],[Dažnumas]])</f>
        <v>B</v>
      </c>
      <c r="D67" t="str">
        <f>IF(TarpReik[[#This Row],[Dažnumas]]=TarpReik[[#This Row],[Reik]],"","T")</f>
        <v/>
      </c>
    </row>
    <row r="68" spans="1:4" x14ac:dyDescent="0.25">
      <c r="A68" t="s">
        <v>135</v>
      </c>
      <c r="B68" t="str">
        <f>VLOOKUP(TarpReik[[#This Row],[Kodas]],Rodikliai[],4,FALSE)</f>
        <v>B</v>
      </c>
      <c r="C68" t="str">
        <f ca="1">IFERROR(VLOOKUP(TarpReik[[#This Row],[Kodas]],TarpRuoš[[Rodiklis]:[Reikia]],4,FALSE),TarpReik[[#This Row],[Dažnumas]])</f>
        <v>B</v>
      </c>
      <c r="D68" t="str">
        <f ca="1">IF(TarpReik[[#This Row],[Dažnumas]]=TarpReik[[#This Row],[Reik]],"","T")</f>
        <v/>
      </c>
    </row>
    <row r="69" spans="1:4" x14ac:dyDescent="0.25">
      <c r="A69" t="s">
        <v>136</v>
      </c>
      <c r="B69" t="str">
        <f>VLOOKUP(TarpReik[[#This Row],[Kodas]],Rodikliai[],4,FALSE)</f>
        <v>B</v>
      </c>
      <c r="C69" t="str">
        <f ca="1">IFERROR(VLOOKUP(TarpReik[[#This Row],[Kodas]],TarpRuoš[[Rodiklis]:[Reikia]],4,FALSE),TarpReik[[#This Row],[Dažnumas]])</f>
        <v>B</v>
      </c>
      <c r="D69" t="str">
        <f ca="1">IF(TarpReik[[#This Row],[Dažnumas]]=TarpReik[[#This Row],[Reik]],"","T")</f>
        <v/>
      </c>
    </row>
    <row r="70" spans="1:4" x14ac:dyDescent="0.25">
      <c r="A70" t="s">
        <v>137</v>
      </c>
      <c r="B70" t="str">
        <f>VLOOKUP(TarpReik[[#This Row],[Kodas]],Rodikliai[],4,FALSE)</f>
        <v>B</v>
      </c>
      <c r="C70" t="str">
        <f>IFERROR(VLOOKUP(TarpReik[[#This Row],[Kodas]],TarpRuoš[[Rodiklis]:[Reikia]],4,FALSE),TarpReik[[#This Row],[Dažnumas]])</f>
        <v>B</v>
      </c>
      <c r="D70" t="str">
        <f>IF(TarpReik[[#This Row],[Dažnumas]]=TarpReik[[#This Row],[Reik]],"","T")</f>
        <v/>
      </c>
    </row>
    <row r="71" spans="1:4" x14ac:dyDescent="0.25">
      <c r="A71" t="s">
        <v>138</v>
      </c>
      <c r="B71" t="str">
        <f>VLOOKUP(TarpReik[[#This Row],[Kodas]],Rodikliai[],4,FALSE)</f>
        <v>B</v>
      </c>
      <c r="C71" t="str">
        <f>IFERROR(VLOOKUP(TarpReik[[#This Row],[Kodas]],TarpRuoš[[Rodiklis]:[Reikia]],4,FALSE),TarpReik[[#This Row],[Dažnumas]])</f>
        <v>B</v>
      </c>
      <c r="D71" t="str">
        <f>IF(TarpReik[[#This Row],[Dažnumas]]=TarpReik[[#This Row],[Reik]],"","T")</f>
        <v/>
      </c>
    </row>
    <row r="72" spans="1:4" x14ac:dyDescent="0.25">
      <c r="A72" t="s">
        <v>139</v>
      </c>
      <c r="B72" t="str">
        <f>VLOOKUP(TarpReik[[#This Row],[Kodas]],Rodikliai[],4,FALSE)</f>
        <v>A</v>
      </c>
      <c r="C72" t="str">
        <f>IFERROR(VLOOKUP(TarpReik[[#This Row],[Kodas]],TarpRuoš[[Rodiklis]:[Reikia]],4,FALSE),TarpReik[[#This Row],[Dažnumas]])</f>
        <v>A</v>
      </c>
      <c r="D72" t="str">
        <f>IF(TarpReik[[#This Row],[Dažnumas]]=TarpReik[[#This Row],[Reik]],"","T")</f>
        <v/>
      </c>
    </row>
    <row r="73" spans="1:4" x14ac:dyDescent="0.25">
      <c r="A73" t="s">
        <v>140</v>
      </c>
      <c r="B73" t="str">
        <f>VLOOKUP(TarpReik[[#This Row],[Kodas]],Rodikliai[],4,FALSE)</f>
        <v>A</v>
      </c>
      <c r="C73" t="str">
        <f>IFERROR(VLOOKUP(TarpReik[[#This Row],[Kodas]],TarpRuoš[[Rodiklis]:[Reikia]],4,FALSE),TarpReik[[#This Row],[Dažnumas]])</f>
        <v>A</v>
      </c>
      <c r="D73" t="str">
        <f>IF(TarpReik[[#This Row],[Dažnumas]]=TarpReik[[#This Row],[Reik]],"","T")</f>
        <v/>
      </c>
    </row>
    <row r="74" spans="1:4" x14ac:dyDescent="0.25">
      <c r="A74" t="s">
        <v>141</v>
      </c>
      <c r="B74" t="str">
        <f>VLOOKUP(TarpReik[[#This Row],[Kodas]],Rodikliai[],4,FALSE)</f>
        <v>A</v>
      </c>
      <c r="C74" t="str">
        <f>IFERROR(VLOOKUP(TarpReik[[#This Row],[Kodas]],TarpRuoš[[Rodiklis]:[Reikia]],4,FALSE),TarpReik[[#This Row],[Dažnumas]])</f>
        <v>A</v>
      </c>
      <c r="D74" t="str">
        <f>IF(TarpReik[[#This Row],[Dažnumas]]=TarpReik[[#This Row],[Reik]],"","T")</f>
        <v/>
      </c>
    </row>
    <row r="75" spans="1:4" x14ac:dyDescent="0.25">
      <c r="A75" t="s">
        <v>142</v>
      </c>
      <c r="B75" t="str">
        <f>VLOOKUP(TarpReik[[#This Row],[Kodas]],Rodikliai[],4,FALSE)</f>
        <v>B</v>
      </c>
      <c r="C75" t="str">
        <f ca="1">IFERROR(VLOOKUP(TarpReik[[#This Row],[Kodas]],TarpRuoš[[Rodiklis]:[Reikia]],4,FALSE),TarpReik[[#This Row],[Dažnumas]])</f>
        <v>B</v>
      </c>
      <c r="D75" t="str">
        <f ca="1">IF(TarpReik[[#This Row],[Dažnumas]]=TarpReik[[#This Row],[Reik]],"","T")</f>
        <v/>
      </c>
    </row>
    <row r="76" spans="1:4" x14ac:dyDescent="0.25">
      <c r="A76" t="s">
        <v>143</v>
      </c>
      <c r="B76" t="str">
        <f>VLOOKUP(TarpReik[[#This Row],[Kodas]],Rodikliai[],4,FALSE)</f>
        <v>B</v>
      </c>
      <c r="C76" t="str">
        <f>IFERROR(VLOOKUP(TarpReik[[#This Row],[Kodas]],TarpRuoš[[Rodiklis]:[Reikia]],4,FALSE),TarpReik[[#This Row],[Dažnumas]])</f>
        <v>B</v>
      </c>
      <c r="D76" t="str">
        <f>IF(TarpReik[[#This Row],[Dažnumas]]=TarpReik[[#This Row],[Reik]],"","T")</f>
        <v/>
      </c>
    </row>
    <row r="77" spans="1:4" x14ac:dyDescent="0.25">
      <c r="A77" t="s">
        <v>144</v>
      </c>
      <c r="B77" t="str">
        <f>VLOOKUP(TarpReik[[#This Row],[Kodas]],Rodikliai[],4,FALSE)</f>
        <v>A</v>
      </c>
      <c r="C77" t="str">
        <f>IFERROR(VLOOKUP(TarpReik[[#This Row],[Kodas]],TarpRuoš[[Rodiklis]:[Reikia]],4,FALSE),TarpReik[[#This Row],[Dažnumas]])</f>
        <v>A</v>
      </c>
      <c r="D77" t="str">
        <f>IF(TarpReik[[#This Row],[Dažnumas]]=TarpReik[[#This Row],[Reik]],"","T")</f>
        <v/>
      </c>
    </row>
    <row r="78" spans="1:4" x14ac:dyDescent="0.25">
      <c r="A78" t="s">
        <v>145</v>
      </c>
      <c r="B78" t="str">
        <f>VLOOKUP(TarpReik[[#This Row],[Kodas]],Rodikliai[],4,FALSE)</f>
        <v>B</v>
      </c>
      <c r="C78" t="str">
        <f>IFERROR(VLOOKUP(TarpReik[[#This Row],[Kodas]],TarpRuoš[[Rodiklis]:[Reikia]],4,FALSE),TarpReik[[#This Row],[Dažnumas]])</f>
        <v>B</v>
      </c>
      <c r="D78" t="str">
        <f>IF(TarpReik[[#This Row],[Dažnumas]]=TarpReik[[#This Row],[Reik]],"","T")</f>
        <v/>
      </c>
    </row>
    <row r="79" spans="1:4" x14ac:dyDescent="0.25">
      <c r="A79" t="s">
        <v>146</v>
      </c>
      <c r="B79" t="str">
        <f>VLOOKUP(TarpReik[[#This Row],[Kodas]],Rodikliai[],4,FALSE)</f>
        <v>B</v>
      </c>
      <c r="C79" t="str">
        <f>IFERROR(VLOOKUP(TarpReik[[#This Row],[Kodas]],TarpRuoš[[Rodiklis]:[Reikia]],4,FALSE),TarpReik[[#This Row],[Dažnumas]])</f>
        <v>B</v>
      </c>
      <c r="D79" t="str">
        <f>IF(TarpReik[[#This Row],[Dažnumas]]=TarpReik[[#This Row],[Reik]],"","T")</f>
        <v/>
      </c>
    </row>
    <row r="80" spans="1:4" x14ac:dyDescent="0.25">
      <c r="A80" t="s">
        <v>147</v>
      </c>
      <c r="B80" t="str">
        <f>VLOOKUP(TarpReik[[#This Row],[Kodas]],Rodikliai[],4,FALSE)</f>
        <v>B</v>
      </c>
      <c r="C80" t="str">
        <f>IFERROR(VLOOKUP(TarpReik[[#This Row],[Kodas]],TarpRuoš[[Rodiklis]:[Reikia]],4,FALSE),TarpReik[[#This Row],[Dažnumas]])</f>
        <v>B</v>
      </c>
      <c r="D80" t="str">
        <f>IF(TarpReik[[#This Row],[Dažnumas]]=TarpReik[[#This Row],[Reik]],"","T")</f>
        <v/>
      </c>
    </row>
    <row r="81" spans="1:4" x14ac:dyDescent="0.25">
      <c r="A81" t="s">
        <v>148</v>
      </c>
      <c r="B81" t="str">
        <f>VLOOKUP(TarpReik[[#This Row],[Kodas]],Rodikliai[],4,FALSE)</f>
        <v>A</v>
      </c>
      <c r="C81" t="str">
        <f>IFERROR(VLOOKUP(TarpReik[[#This Row],[Kodas]],TarpRuoš[[Rodiklis]:[Reikia]],4,FALSE),TarpReik[[#This Row],[Dažnumas]])</f>
        <v>A</v>
      </c>
      <c r="D81" t="str">
        <f>IF(TarpReik[[#This Row],[Dažnumas]]=TarpReik[[#This Row],[Reik]],"","T")</f>
        <v/>
      </c>
    </row>
    <row r="82" spans="1:4" x14ac:dyDescent="0.25">
      <c r="A82" t="s">
        <v>149</v>
      </c>
      <c r="B82" t="str">
        <f>VLOOKUP(TarpReik[[#This Row],[Kodas]],Rodikliai[],4,FALSE)</f>
        <v>A</v>
      </c>
      <c r="C82" t="str">
        <f>IFERROR(VLOOKUP(TarpReik[[#This Row],[Kodas]],TarpRuoš[[Rodiklis]:[Reikia]],4,FALSE),TarpReik[[#This Row],[Dažnumas]])</f>
        <v>A</v>
      </c>
      <c r="D82" t="str">
        <f>IF(TarpReik[[#This Row],[Dažnumas]]=TarpReik[[#This Row],[Reik]],"","T")</f>
        <v/>
      </c>
    </row>
    <row r="83" spans="1:4" x14ac:dyDescent="0.25">
      <c r="A83" t="s">
        <v>150</v>
      </c>
      <c r="B83" t="str">
        <f>VLOOKUP(TarpReik[[#This Row],[Kodas]],Rodikliai[],4,FALSE)</f>
        <v>A</v>
      </c>
      <c r="C83" t="str">
        <f>IFERROR(VLOOKUP(TarpReik[[#This Row],[Kodas]],TarpRuoš[[Rodiklis]:[Reikia]],4,FALSE),TarpReik[[#This Row],[Dažnumas]])</f>
        <v>A</v>
      </c>
      <c r="D83" t="str">
        <f>IF(TarpReik[[#This Row],[Dažnumas]]=TarpReik[[#This Row],[Reik]],"","T")</f>
        <v/>
      </c>
    </row>
    <row r="84" spans="1:4" x14ac:dyDescent="0.25">
      <c r="A84" t="s">
        <v>151</v>
      </c>
      <c r="B84" t="str">
        <f>VLOOKUP(TarpReik[[#This Row],[Kodas]],Rodikliai[],4,FALSE)</f>
        <v>B</v>
      </c>
      <c r="C84" t="str">
        <f>IFERROR(VLOOKUP(TarpReik[[#This Row],[Kodas]],TarpRuoš[[Rodiklis]:[Reikia]],4,FALSE),TarpReik[[#This Row],[Dažnumas]])</f>
        <v>B</v>
      </c>
      <c r="D84" t="str">
        <f>IF(TarpReik[[#This Row],[Dažnumas]]=TarpReik[[#This Row],[Reik]],"","T")</f>
        <v/>
      </c>
    </row>
    <row r="85" spans="1:4" x14ac:dyDescent="0.25">
      <c r="A85" t="s">
        <v>152</v>
      </c>
      <c r="B85" t="str">
        <f>VLOOKUP(TarpReik[[#This Row],[Kodas]],Rodikliai[],4,FALSE)</f>
        <v>A</v>
      </c>
      <c r="C85" t="str">
        <f>IFERROR(VLOOKUP(TarpReik[[#This Row],[Kodas]],TarpRuoš[[Rodiklis]:[Reikia]],4,FALSE),TarpReik[[#This Row],[Dažnumas]])</f>
        <v>A</v>
      </c>
      <c r="D85" t="str">
        <f>IF(TarpReik[[#This Row],[Dažnumas]]=TarpReik[[#This Row],[Reik]],"","T")</f>
        <v/>
      </c>
    </row>
    <row r="86" spans="1:4" x14ac:dyDescent="0.25">
      <c r="A86" t="s">
        <v>153</v>
      </c>
      <c r="B86" t="str">
        <f>VLOOKUP(TarpReik[[#This Row],[Kodas]],Rodikliai[],4,FALSE)</f>
        <v>Rad</v>
      </c>
      <c r="C86" t="str">
        <f>IFERROR(VLOOKUP(TarpReik[[#This Row],[Kodas]],TarpRuoš[[Rodiklis]:[Reikia]],4,FALSE),TarpReik[[#This Row],[Dažnumas]])</f>
        <v>Rad</v>
      </c>
      <c r="D86" t="str">
        <f>IF(TarpReik[[#This Row],[Dažnumas]]=TarpReik[[#This Row],[Reik]],"","T")</f>
        <v/>
      </c>
    </row>
    <row r="87" spans="1:4" x14ac:dyDescent="0.25">
      <c r="A87" t="s">
        <v>154</v>
      </c>
      <c r="B87" t="str">
        <f>VLOOKUP(TarpReik[[#This Row],[Kodas]],Rodikliai[],4,FALSE)</f>
        <v>Rad</v>
      </c>
      <c r="C87" t="str">
        <f>IFERROR(VLOOKUP(TarpReik[[#This Row],[Kodas]],TarpRuoš[[Rodiklis]:[Reikia]],4,FALSE),TarpReik[[#This Row],[Dažnumas]])</f>
        <v>Rad</v>
      </c>
      <c r="D87" t="str">
        <f>IF(TarpReik[[#This Row],[Dažnumas]]=TarpReik[[#This Row],[Reik]],"","T")</f>
        <v/>
      </c>
    </row>
    <row r="88" spans="1:4" x14ac:dyDescent="0.25">
      <c r="A88" t="s">
        <v>155</v>
      </c>
      <c r="B88" t="str">
        <f>VLOOKUP(TarpReik[[#This Row],[Kodas]],Rodikliai[],4,FALSE)</f>
        <v>Rad</v>
      </c>
      <c r="C88" t="str">
        <f>IFERROR(VLOOKUP(TarpReik[[#This Row],[Kodas]],TarpRuoš[[Rodiklis]:[Reikia]],4,FALSE),TarpReik[[#This Row],[Dažnumas]])</f>
        <v>Rad</v>
      </c>
      <c r="D88" t="str">
        <f>IF(TarpReik[[#This Row],[Dažnumas]]=TarpReik[[#This Row],[Reik]],"","T")</f>
        <v/>
      </c>
    </row>
    <row r="89" spans="1:4" x14ac:dyDescent="0.25">
      <c r="A89" t="s">
        <v>156</v>
      </c>
      <c r="B89">
        <f>VLOOKUP(TarpReik[[#This Row],[Kodas]],Rodikliai[],4,FALSE)</f>
        <v>0</v>
      </c>
      <c r="C89">
        <f>IFERROR(VLOOKUP(TarpReik[[#This Row],[Kodas]],TarpRuoš[[Rodiklis]:[Reikia]],4,FALSE),TarpReik[[#This Row],[Dažnumas]])</f>
        <v>0</v>
      </c>
      <c r="D89" t="str">
        <f>IF(TarpReik[[#This Row],[Dažnumas]]=TarpReik[[#This Row],[Reik]],"","T")</f>
        <v/>
      </c>
    </row>
    <row r="90" spans="1:4" x14ac:dyDescent="0.25">
      <c r="A90" t="s">
        <v>185</v>
      </c>
      <c r="B90">
        <f>VLOOKUP(TarpReik[[#This Row],[Kodas]],Rodikliai[],4,FALSE)</f>
        <v>0</v>
      </c>
      <c r="C90">
        <f ca="1">IFERROR(VLOOKUP(TarpReik[[#This Row],[Kodas]],TarpRuoš[[Rodiklis]:[Reikia]],4,FALSE),TarpReik[[#This Row],[Dažnumas]])</f>
        <v>0</v>
      </c>
      <c r="D90" t="str">
        <f ca="1">IF(TarpReik[[#This Row],[Dažnumas]]=TarpReik[[#This Row],[Reik]],"","T")</f>
        <v/>
      </c>
    </row>
    <row r="91" spans="1:4" x14ac:dyDescent="0.25">
      <c r="A91" t="s">
        <v>181</v>
      </c>
      <c r="B91" t="str">
        <f>VLOOKUP(TarpReik[[#This Row],[Kodas]],Rodikliai[],4,FALSE)</f>
        <v>Dr</v>
      </c>
      <c r="C91" t="str">
        <f>IFERROR(VLOOKUP(TarpReik[[#This Row],[Kodas]],TarpRuoš[[Rodiklis]:[Reikia]],4,FALSE),TarpReik[[#This Row],[Dažnumas]])</f>
        <v>Dr</v>
      </c>
      <c r="D91" t="str">
        <f>IF(TarpReik[[#This Row],[Dažnumas]]=TarpReik[[#This Row],[Reik]],"","T")</f>
        <v/>
      </c>
    </row>
    <row r="92" spans="1:4" x14ac:dyDescent="0.25">
      <c r="A92" t="s">
        <v>182</v>
      </c>
      <c r="B92" t="e">
        <f>VLOOKUP(TarpReik[[#This Row],[Kodas]],Rodikliai[],4,FALSE)</f>
        <v>#N/A</v>
      </c>
      <c r="C92" t="e">
        <f>IFERROR(VLOOKUP(TarpReik[[#This Row],[Kodas]],TarpRuoš[[Rodiklis]:[Reikia]],4,FALSE),TarpReik[[#This Row],[Dažnumas]])</f>
        <v>#N/A</v>
      </c>
      <c r="D92" t="e">
        <f>IF(TarpReik[[#This Row],[Dažnumas]]=TarpReik[[#This Row],[Reik]],"","T")</f>
        <v>#N/A</v>
      </c>
    </row>
    <row r="93" spans="1:4" x14ac:dyDescent="0.25">
      <c r="A93" t="s">
        <v>183</v>
      </c>
      <c r="B93" t="e">
        <f>VLOOKUP(TarpReik[[#This Row],[Kodas]],Rodikliai[],4,FALSE)</f>
        <v>#N/A</v>
      </c>
      <c r="C93" t="e">
        <f>IFERROR(VLOOKUP(TarpReik[[#This Row],[Kodas]],TarpRuoš[[Rodiklis]:[Reikia]],4,FALSE),TarpReik[[#This Row],[Dažnumas]])</f>
        <v>#N/A</v>
      </c>
      <c r="D93" t="e">
        <f>IF(TarpReik[[#This Row],[Dažnumas]]=TarpReik[[#This Row],[Reik]],"","T")</f>
        <v>#N/A</v>
      </c>
    </row>
    <row r="94" spans="1:4" x14ac:dyDescent="0.25">
      <c r="A94" t="s">
        <v>184</v>
      </c>
      <c r="B94" t="e">
        <f>VLOOKUP(TarpReik[[#This Row],[Kodas]],Rodikliai[],4,FALSE)</f>
        <v>#N/A</v>
      </c>
      <c r="C94" t="e">
        <f>IFERROR(VLOOKUP(TarpReik[[#This Row],[Kodas]],TarpRuoš[[Rodiklis]:[Reikia]],4,FALSE),TarpReik[[#This Row],[Dažnumas]])</f>
        <v>#N/A</v>
      </c>
      <c r="D94" t="e">
        <f>IF(TarpReik[[#This Row],[Dažnumas]]=TarpReik[[#This Row],[Reik]],"","T")</f>
        <v>#N/A</v>
      </c>
    </row>
    <row r="95" spans="1:4" x14ac:dyDescent="0.25">
      <c r="A95" t="s">
        <v>186</v>
      </c>
      <c r="B95">
        <f>VLOOKUP(TarpReik[[#This Row],[Kodas]],Rodikliai[],4,FALSE)</f>
        <v>0</v>
      </c>
      <c r="C95">
        <f>IFERROR(VLOOKUP(TarpReik[[#This Row],[Kodas]],TarpRuoš[[Rodiklis]:[Reikia]],4,FALSE),TarpReik[[#This Row],[Dažnumas]])</f>
        <v>0</v>
      </c>
      <c r="D95" t="str">
        <f>IF(TarpReik[[#This Row],[Dažnumas]]=TarpReik[[#This Row],[Reik]],"","T")</f>
        <v/>
      </c>
    </row>
    <row r="96" spans="1:4" x14ac:dyDescent="0.25">
      <c r="A96" t="s">
        <v>157</v>
      </c>
      <c r="B96" t="str">
        <f>VLOOKUP(TarpReik[[#This Row],[Kodas]],Rodikliai[],4,FALSE)</f>
        <v>B</v>
      </c>
      <c r="C96" t="str">
        <f>IFERROR(VLOOKUP(TarpReik[[#This Row],[Kodas]],TarpRuoš[[Rodiklis]:[Reikia]],4,FALSE),TarpReik[[#This Row],[Dažnumas]])</f>
        <v>B</v>
      </c>
      <c r="D96" t="str">
        <f>IF(TarpReik[[#This Row],[Dažnumas]]=TarpReik[[#This Row],[Reik]],"","T")</f>
        <v/>
      </c>
    </row>
    <row r="97" spans="1:4" x14ac:dyDescent="0.25">
      <c r="A97" t="s">
        <v>158</v>
      </c>
      <c r="B97" t="str">
        <f>VLOOKUP(TarpReik[[#This Row],[Kodas]],Rodikliai[],4,FALSE)</f>
        <v>B</v>
      </c>
      <c r="C97" t="str">
        <f>IFERROR(VLOOKUP(TarpReik[[#This Row],[Kodas]],TarpRuoš[[Rodiklis]:[Reikia]],4,FALSE),TarpReik[[#This Row],[Dažnumas]])</f>
        <v>B</v>
      </c>
      <c r="D97" t="str">
        <f>IF(TarpReik[[#This Row],[Dažnumas]]=TarpReik[[#This Row],[Reik]],"","T")</f>
        <v/>
      </c>
    </row>
    <row r="98" spans="1:4" x14ac:dyDescent="0.25">
      <c r="A98" t="s">
        <v>159</v>
      </c>
      <c r="B98" t="str">
        <f>VLOOKUP(TarpReik[[#This Row],[Kodas]],Rodikliai[],4,FALSE)</f>
        <v>B</v>
      </c>
      <c r="C98" t="str">
        <f>IFERROR(VLOOKUP(TarpReik[[#This Row],[Kodas]],TarpRuoš[[Rodiklis]:[Reikia]],4,FALSE),TarpReik[[#This Row],[Dažnumas]])</f>
        <v>B</v>
      </c>
      <c r="D98" t="str">
        <f>IF(TarpReik[[#This Row],[Dažnumas]]=TarpReik[[#This Row],[Reik]],"","T")</f>
        <v/>
      </c>
    </row>
    <row r="99" spans="1:4" x14ac:dyDescent="0.25">
      <c r="A99" t="s">
        <v>160</v>
      </c>
      <c r="B99" t="str">
        <f>VLOOKUP(TarpReik[[#This Row],[Kodas]],Rodikliai[],4,FALSE)</f>
        <v>B</v>
      </c>
      <c r="C99" t="str">
        <f>IFERROR(VLOOKUP(TarpReik[[#This Row],[Kodas]],TarpRuoš[[Rodiklis]:[Reikia]],4,FALSE),TarpReik[[#This Row],[Dažnumas]])</f>
        <v>B</v>
      </c>
      <c r="D99" t="str">
        <f>IF(TarpReik[[#This Row],[Dažnumas]]=TarpReik[[#This Row],[Reik]],"","T")</f>
        <v/>
      </c>
    </row>
    <row r="100" spans="1:4" x14ac:dyDescent="0.25">
      <c r="A100" t="s">
        <v>161</v>
      </c>
      <c r="B100" t="str">
        <f>VLOOKUP(TarpReik[[#This Row],[Kodas]],Rodikliai[],4,FALSE)</f>
        <v>B</v>
      </c>
      <c r="C100" t="str">
        <f>IFERROR(VLOOKUP(TarpReik[[#This Row],[Kodas]],TarpRuoš[[Rodiklis]:[Reikia]],4,FALSE),TarpReik[[#This Row],[Dažnumas]])</f>
        <v>B</v>
      </c>
      <c r="D100" t="str">
        <f>IF(TarpReik[[#This Row],[Dažnumas]]=TarpReik[[#This Row],[Reik]],"","T")</f>
        <v/>
      </c>
    </row>
    <row r="101" spans="1:4" x14ac:dyDescent="0.25">
      <c r="A101" t="s">
        <v>162</v>
      </c>
      <c r="B101" t="str">
        <f>VLOOKUP(TarpReik[[#This Row],[Kodas]],Rodikliai[],4,FALSE)</f>
        <v>B</v>
      </c>
      <c r="C101" t="str">
        <f>IFERROR(VLOOKUP(TarpReik[[#This Row],[Kodas]],TarpRuoš[[Rodiklis]:[Reikia]],4,FALSE),TarpReik[[#This Row],[Dažnumas]])</f>
        <v>B</v>
      </c>
      <c r="D101" t="str">
        <f>IF(TarpReik[[#This Row],[Dažnumas]]=TarpReik[[#This Row],[Reik]],"","T")</f>
        <v/>
      </c>
    </row>
    <row r="102" spans="1:4" x14ac:dyDescent="0.25">
      <c r="A102" t="s">
        <v>163</v>
      </c>
      <c r="B102" t="str">
        <f>VLOOKUP(TarpReik[[#This Row],[Kodas]],Rodikliai[],4,FALSE)</f>
        <v>B</v>
      </c>
      <c r="C102" t="str">
        <f>IFERROR(VLOOKUP(TarpReik[[#This Row],[Kodas]],TarpRuoš[[Rodiklis]:[Reikia]],4,FALSE),TarpReik[[#This Row],[Dažnumas]])</f>
        <v>B</v>
      </c>
      <c r="D102" t="str">
        <f>IF(TarpReik[[#This Row],[Dažnumas]]=TarpReik[[#This Row],[Reik]],"","T")</f>
        <v/>
      </c>
    </row>
    <row r="103" spans="1:4" x14ac:dyDescent="0.25">
      <c r="A103" t="s">
        <v>164</v>
      </c>
      <c r="B103" t="str">
        <f>VLOOKUP(TarpReik[[#This Row],[Kodas]],Rodikliai[],4,FALSE)</f>
        <v>B</v>
      </c>
      <c r="C103" t="str">
        <f>IFERROR(VLOOKUP(TarpReik[[#This Row],[Kodas]],TarpRuoš[[Rodiklis]:[Reikia]],4,FALSE),TarpReik[[#This Row],[Dažnumas]])</f>
        <v>B</v>
      </c>
      <c r="D103" t="str">
        <f>IF(TarpReik[[#This Row],[Dažnumas]]=TarpReik[[#This Row],[Reik]],"","T")</f>
        <v/>
      </c>
    </row>
    <row r="104" spans="1:4" x14ac:dyDescent="0.25">
      <c r="A104" t="s">
        <v>165</v>
      </c>
      <c r="B104" t="str">
        <f>VLOOKUP(TarpReik[[#This Row],[Kodas]],Rodikliai[],4,FALSE)</f>
        <v>B</v>
      </c>
      <c r="C104" t="str">
        <f>IFERROR(VLOOKUP(TarpReik[[#This Row],[Kodas]],TarpRuoš[[Rodiklis]:[Reikia]],4,FALSE),TarpReik[[#This Row],[Dažnumas]])</f>
        <v>B</v>
      </c>
      <c r="D104" t="str">
        <f>IF(TarpReik[[#This Row],[Dažnumas]]=TarpReik[[#This Row],[Reik]],"","T")</f>
        <v/>
      </c>
    </row>
    <row r="105" spans="1:4" x14ac:dyDescent="0.25">
      <c r="A105" t="s">
        <v>166</v>
      </c>
      <c r="B105" t="str">
        <f>VLOOKUP(TarpReik[[#This Row],[Kodas]],Rodikliai[],4,FALSE)</f>
        <v>B</v>
      </c>
      <c r="C105" t="str">
        <f>IFERROR(VLOOKUP(TarpReik[[#This Row],[Kodas]],TarpRuoš[[Rodiklis]:[Reikia]],4,FALSE),TarpReik[[#This Row],[Dažnumas]])</f>
        <v>B</v>
      </c>
      <c r="D105" t="str">
        <f>IF(TarpReik[[#This Row],[Dažnumas]]=TarpReik[[#This Row],[Reik]],"","T")</f>
        <v/>
      </c>
    </row>
    <row r="106" spans="1:4" x14ac:dyDescent="0.25">
      <c r="A106" t="s">
        <v>167</v>
      </c>
      <c r="B106" t="str">
        <f>VLOOKUP(TarpReik[[#This Row],[Kodas]],Rodikliai[],4,FALSE)</f>
        <v>B</v>
      </c>
      <c r="C106" t="str">
        <f>IFERROR(VLOOKUP(TarpReik[[#This Row],[Kodas]],TarpRuoš[[Rodiklis]:[Reikia]],4,FALSE),TarpReik[[#This Row],[Dažnumas]])</f>
        <v>B</v>
      </c>
      <c r="D106" t="str">
        <f>IF(TarpReik[[#This Row],[Dažnumas]]=TarpReik[[#This Row],[Reik]],"","T")</f>
        <v/>
      </c>
    </row>
    <row r="107" spans="1:4" x14ac:dyDescent="0.25">
      <c r="A107" t="s">
        <v>168</v>
      </c>
      <c r="B107" t="str">
        <f>VLOOKUP(TarpReik[[#This Row],[Kodas]],Rodikliai[],4,FALSE)</f>
        <v>B</v>
      </c>
      <c r="C107" t="str">
        <f>IFERROR(VLOOKUP(TarpReik[[#This Row],[Kodas]],TarpRuoš[[Rodiklis]:[Reikia]],4,FALSE),TarpReik[[#This Row],[Dažnumas]])</f>
        <v>B</v>
      </c>
      <c r="D107" t="str">
        <f>IF(TarpReik[[#This Row],[Dažnumas]]=TarpReik[[#This Row],[Reik]],"","T")</f>
        <v/>
      </c>
    </row>
    <row r="108" spans="1:4" x14ac:dyDescent="0.25">
      <c r="A108" t="s">
        <v>169</v>
      </c>
      <c r="B108" t="str">
        <f>VLOOKUP(TarpReik[[#This Row],[Kodas]],Rodikliai[],4,FALSE)</f>
        <v>B</v>
      </c>
      <c r="C108" t="str">
        <f>IFERROR(VLOOKUP(TarpReik[[#This Row],[Kodas]],TarpRuoš[[Rodiklis]:[Reikia]],4,FALSE),TarpReik[[#This Row],[Dažnumas]])</f>
        <v>B</v>
      </c>
      <c r="D108" t="str">
        <f>IF(TarpReik[[#This Row],[Dažnumas]]=TarpReik[[#This Row],[Reik]],"","T")</f>
        <v/>
      </c>
    </row>
    <row r="109" spans="1:4" x14ac:dyDescent="0.25">
      <c r="A109" t="s">
        <v>170</v>
      </c>
      <c r="B109" t="str">
        <f>VLOOKUP(TarpReik[[#This Row],[Kodas]],Rodikliai[],4,FALSE)</f>
        <v>B</v>
      </c>
      <c r="C109" t="str">
        <f>IFERROR(VLOOKUP(TarpReik[[#This Row],[Kodas]],TarpRuoš[[Rodiklis]:[Reikia]],4,FALSE),TarpReik[[#This Row],[Dažnumas]])</f>
        <v>B</v>
      </c>
      <c r="D109" t="str">
        <f>IF(TarpReik[[#This Row],[Dažnumas]]=TarpReik[[#This Row],[Reik]],"","T")</f>
        <v/>
      </c>
    </row>
    <row r="110" spans="1:4" x14ac:dyDescent="0.25">
      <c r="A110" t="s">
        <v>171</v>
      </c>
      <c r="B110" t="str">
        <f>VLOOKUP(TarpReik[[#This Row],[Kodas]],Rodikliai[],4,FALSE)</f>
        <v>B</v>
      </c>
      <c r="C110" t="str">
        <f>IFERROR(VLOOKUP(TarpReik[[#This Row],[Kodas]],TarpRuoš[[Rodiklis]:[Reikia]],4,FALSE),TarpReik[[#This Row],[Dažnumas]])</f>
        <v>B</v>
      </c>
      <c r="D110" t="str">
        <f>IF(TarpReik[[#This Row],[Dažnumas]]=TarpReik[[#This Row],[Reik]],"","T")</f>
        <v/>
      </c>
    </row>
    <row r="111" spans="1:4" x14ac:dyDescent="0.25">
      <c r="A111" t="s">
        <v>172</v>
      </c>
      <c r="B111" t="str">
        <f>VLOOKUP(TarpReik[[#This Row],[Kodas]],Rodikliai[],4,FALSE)</f>
        <v>B</v>
      </c>
      <c r="C111" t="str">
        <f>IFERROR(VLOOKUP(TarpReik[[#This Row],[Kodas]],TarpRuoš[[Rodiklis]:[Reikia]],4,FALSE),TarpReik[[#This Row],[Dažnumas]])</f>
        <v>B</v>
      </c>
      <c r="D111" t="str">
        <f>IF(TarpReik[[#This Row],[Dažnumas]]=TarpReik[[#This Row],[Reik]],"","T")</f>
        <v/>
      </c>
    </row>
    <row r="112" spans="1:4" x14ac:dyDescent="0.25">
      <c r="A112" t="s">
        <v>173</v>
      </c>
      <c r="B112" t="str">
        <f>VLOOKUP(TarpReik[[#This Row],[Kodas]],Rodikliai[],4,FALSE)</f>
        <v>B</v>
      </c>
      <c r="C112" t="str">
        <f>IFERROR(VLOOKUP(TarpReik[[#This Row],[Kodas]],TarpRuoš[[Rodiklis]:[Reikia]],4,FALSE),TarpReik[[#This Row],[Dažnumas]])</f>
        <v>B</v>
      </c>
      <c r="D112" t="str">
        <f>IF(TarpReik[[#This Row],[Dažnumas]]=TarpReik[[#This Row],[Reik]],"","T")</f>
        <v/>
      </c>
    </row>
    <row r="113" spans="1:4" x14ac:dyDescent="0.25">
      <c r="A113" t="s">
        <v>310</v>
      </c>
      <c r="B113" t="str">
        <f>VLOOKUP(TarpReik[[#This Row],[Kodas]],Rodikliai[],4,FALSE)</f>
        <v>B</v>
      </c>
      <c r="C113" t="str">
        <f>IFERROR(VLOOKUP(TarpReik[[#This Row],[Kodas]],TarpRuoš[[Rodiklis]:[Reikia]],4,FALSE),TarpReik[[#This Row],[Dažnumas]])</f>
        <v>B</v>
      </c>
      <c r="D113" t="str">
        <f>IF(TarpReik[[#This Row],[Dažnumas]]=TarpReik[[#This Row],[Reik]],"","T")</f>
        <v/>
      </c>
    </row>
    <row r="114" spans="1:4" x14ac:dyDescent="0.25">
      <c r="A114" t="s">
        <v>311</v>
      </c>
      <c r="B114" t="str">
        <f>VLOOKUP(TarpReik[[#This Row],[Kodas]],Rodikliai[],4,FALSE)</f>
        <v>B</v>
      </c>
      <c r="C114" t="str">
        <f>IFERROR(VLOOKUP(TarpReik[[#This Row],[Kodas]],TarpRuoš[[Rodiklis]:[Reikia]],4,FALSE),TarpReik[[#This Row],[Dažnumas]])</f>
        <v>B</v>
      </c>
      <c r="D114" t="str">
        <f>IF(TarpReik[[#This Row],[Dažnumas]]=TarpReik[[#This Row],[Reik]],"","T")</f>
        <v/>
      </c>
    </row>
  </sheetData>
  <sheetProtection algorithmName="SHA-512" hashValue="PrHTbRUfiw1WC2/UdZkAa1vQZ2FfT7ct7eoLImEpT3UtxKzPeLTUiEzOfxZ6KqFt9wm/KsRb2q1b1BgmnnkHkA==" saltValue="pAQb/MLfoI5Zy/dBqqDgFg==" spinCount="100000" sheet="1" selectLockedCells="1" selectUnlockedCells="1"/>
  <phoneticPr fontId="3" type="noConversion"/>
  <pageMargins left="0.7" right="0.7" top="0.75" bottom="0.75" header="0.3" footer="0.3"/>
  <pageSetup orientation="portrait" r:id="rId1"/>
  <ignoredErrors>
    <ignoredError sqref="C10:C12 B14:C14 C13" evalError="1"/>
    <ignoredError sqref="P9" calculatedColumn="1"/>
  </ignoredErrors>
  <tableParts count="7">
    <tablePart r:id="rId2"/>
    <tablePart r:id="rId3"/>
    <tablePart r:id="rId4"/>
    <tablePart r:id="rId5"/>
    <tablePart r:id="rId6"/>
    <tablePart r:id="rId7"/>
    <tablePart r:id="rId8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DF34C-68F9-47BF-AF8B-02EA88C782AF}">
  <dimension ref="A1:D84"/>
  <sheetViews>
    <sheetView workbookViewId="0"/>
  </sheetViews>
  <sheetFormatPr defaultRowHeight="15" x14ac:dyDescent="0.25"/>
  <cols>
    <col min="1" max="1" width="16.5703125" bestFit="1" customWidth="1"/>
    <col min="2" max="2" width="29" bestFit="1" customWidth="1"/>
    <col min="3" max="3" width="68" bestFit="1" customWidth="1"/>
    <col min="4" max="4" width="12.5703125" bestFit="1" customWidth="1"/>
  </cols>
  <sheetData>
    <row r="1" spans="1:4" x14ac:dyDescent="0.25">
      <c r="A1" t="s">
        <v>90</v>
      </c>
      <c r="B1" t="s">
        <v>62</v>
      </c>
      <c r="C1" t="s">
        <v>187</v>
      </c>
      <c r="D1" t="s">
        <v>188</v>
      </c>
    </row>
    <row r="2" spans="1:4" x14ac:dyDescent="0.25">
      <c r="A2" t="s">
        <v>95</v>
      </c>
      <c r="B2" t="s">
        <v>189</v>
      </c>
      <c r="C2" t="s">
        <v>325</v>
      </c>
      <c r="D2" s="5" t="s">
        <v>86</v>
      </c>
    </row>
    <row r="3" spans="1:4" x14ac:dyDescent="0.25">
      <c r="A3" t="s">
        <v>96</v>
      </c>
      <c r="B3" t="s">
        <v>189</v>
      </c>
      <c r="C3" t="s">
        <v>190</v>
      </c>
      <c r="D3" s="5" t="s">
        <v>86</v>
      </c>
    </row>
    <row r="4" spans="1:4" x14ac:dyDescent="0.25">
      <c r="A4" t="s">
        <v>111</v>
      </c>
      <c r="B4" t="s">
        <v>191</v>
      </c>
      <c r="C4" t="s">
        <v>206</v>
      </c>
      <c r="D4" s="5" t="s">
        <v>87</v>
      </c>
    </row>
    <row r="5" spans="1:4" x14ac:dyDescent="0.25">
      <c r="A5" t="s">
        <v>97</v>
      </c>
      <c r="B5" t="s">
        <v>191</v>
      </c>
      <c r="C5" t="s">
        <v>192</v>
      </c>
      <c r="D5" s="5" t="s">
        <v>87</v>
      </c>
    </row>
    <row r="6" spans="1:4" x14ac:dyDescent="0.25">
      <c r="A6" t="s">
        <v>99</v>
      </c>
      <c r="B6" t="s">
        <v>191</v>
      </c>
      <c r="C6" t="s">
        <v>194</v>
      </c>
      <c r="D6" s="5" t="s">
        <v>87</v>
      </c>
    </row>
    <row r="7" spans="1:4" x14ac:dyDescent="0.25">
      <c r="A7" t="s">
        <v>100</v>
      </c>
      <c r="B7" t="s">
        <v>191</v>
      </c>
      <c r="C7" t="s">
        <v>195</v>
      </c>
      <c r="D7" s="5" t="s">
        <v>87</v>
      </c>
    </row>
    <row r="8" spans="1:4" x14ac:dyDescent="0.25">
      <c r="A8" t="s">
        <v>101</v>
      </c>
      <c r="B8" t="s">
        <v>191</v>
      </c>
      <c r="C8" t="s">
        <v>196</v>
      </c>
      <c r="D8" s="5" t="s">
        <v>87</v>
      </c>
    </row>
    <row r="9" spans="1:4" x14ac:dyDescent="0.25">
      <c r="A9" t="s">
        <v>102</v>
      </c>
      <c r="B9" t="s">
        <v>191</v>
      </c>
      <c r="C9" t="s">
        <v>197</v>
      </c>
      <c r="D9" s="5" t="s">
        <v>87</v>
      </c>
    </row>
    <row r="10" spans="1:4" x14ac:dyDescent="0.25">
      <c r="A10" t="s">
        <v>103</v>
      </c>
      <c r="B10" t="s">
        <v>191</v>
      </c>
      <c r="C10" t="s">
        <v>198</v>
      </c>
      <c r="D10" s="5" t="s">
        <v>87</v>
      </c>
    </row>
    <row r="11" spans="1:4" x14ac:dyDescent="0.25">
      <c r="A11" t="s">
        <v>104</v>
      </c>
      <c r="B11" t="s">
        <v>191</v>
      </c>
      <c r="C11" t="s">
        <v>199</v>
      </c>
      <c r="D11" s="5" t="s">
        <v>87</v>
      </c>
    </row>
    <row r="12" spans="1:4" x14ac:dyDescent="0.25">
      <c r="A12" t="s">
        <v>106</v>
      </c>
      <c r="B12" t="s">
        <v>191</v>
      </c>
      <c r="C12" t="s">
        <v>201</v>
      </c>
      <c r="D12" s="5"/>
    </row>
    <row r="13" spans="1:4" x14ac:dyDescent="0.25">
      <c r="A13" t="s">
        <v>107</v>
      </c>
      <c r="B13" t="s">
        <v>191</v>
      </c>
      <c r="C13" t="s">
        <v>202</v>
      </c>
      <c r="D13" s="5"/>
    </row>
    <row r="14" spans="1:4" x14ac:dyDescent="0.25">
      <c r="A14" t="s">
        <v>108</v>
      </c>
      <c r="B14" t="s">
        <v>191</v>
      </c>
      <c r="C14" t="s">
        <v>203</v>
      </c>
      <c r="D14" s="5" t="s">
        <v>87</v>
      </c>
    </row>
    <row r="15" spans="1:4" x14ac:dyDescent="0.25">
      <c r="A15" t="s">
        <v>110</v>
      </c>
      <c r="B15" t="s">
        <v>191</v>
      </c>
      <c r="C15" t="s">
        <v>205</v>
      </c>
      <c r="D15" s="5" t="s">
        <v>87</v>
      </c>
    </row>
    <row r="16" spans="1:4" x14ac:dyDescent="0.25">
      <c r="A16" t="s">
        <v>112</v>
      </c>
      <c r="B16" t="s">
        <v>191</v>
      </c>
      <c r="C16" t="s">
        <v>207</v>
      </c>
      <c r="D16" s="5" t="s">
        <v>87</v>
      </c>
    </row>
    <row r="17" spans="1:4" x14ac:dyDescent="0.25">
      <c r="A17" t="s">
        <v>113</v>
      </c>
      <c r="B17" t="s">
        <v>191</v>
      </c>
      <c r="C17" t="s">
        <v>208</v>
      </c>
      <c r="D17" s="5" t="s">
        <v>87</v>
      </c>
    </row>
    <row r="18" spans="1:4" x14ac:dyDescent="0.25">
      <c r="A18" t="s">
        <v>116</v>
      </c>
      <c r="B18" t="s">
        <v>191</v>
      </c>
      <c r="C18" t="s">
        <v>211</v>
      </c>
      <c r="D18" s="5" t="s">
        <v>87</v>
      </c>
    </row>
    <row r="19" spans="1:4" x14ac:dyDescent="0.25">
      <c r="A19" t="s">
        <v>114</v>
      </c>
      <c r="B19" t="s">
        <v>191</v>
      </c>
      <c r="C19" t="s">
        <v>209</v>
      </c>
      <c r="D19" s="5"/>
    </row>
    <row r="20" spans="1:4" x14ac:dyDescent="0.25">
      <c r="A20" t="s">
        <v>105</v>
      </c>
      <c r="B20" t="s">
        <v>191</v>
      </c>
      <c r="C20" t="s">
        <v>200</v>
      </c>
      <c r="D20" s="5" t="s">
        <v>87</v>
      </c>
    </row>
    <row r="21" spans="1:4" x14ac:dyDescent="0.25">
      <c r="A21" t="s">
        <v>117</v>
      </c>
      <c r="B21" t="s">
        <v>191</v>
      </c>
      <c r="C21" t="s">
        <v>212</v>
      </c>
      <c r="D21" s="5" t="s">
        <v>87</v>
      </c>
    </row>
    <row r="22" spans="1:4" x14ac:dyDescent="0.25">
      <c r="A22" t="s">
        <v>118</v>
      </c>
      <c r="B22" t="s">
        <v>191</v>
      </c>
      <c r="C22" t="s">
        <v>213</v>
      </c>
      <c r="D22" s="5" t="s">
        <v>87</v>
      </c>
    </row>
    <row r="23" spans="1:4" x14ac:dyDescent="0.25">
      <c r="A23" t="s">
        <v>122</v>
      </c>
      <c r="B23" t="s">
        <v>191</v>
      </c>
      <c r="C23" t="s">
        <v>217</v>
      </c>
      <c r="D23" s="5" t="s">
        <v>87</v>
      </c>
    </row>
    <row r="24" spans="1:4" x14ac:dyDescent="0.25">
      <c r="A24" t="s">
        <v>119</v>
      </c>
      <c r="B24" t="s">
        <v>191</v>
      </c>
      <c r="C24" t="s">
        <v>214</v>
      </c>
      <c r="D24" s="5" t="s">
        <v>87</v>
      </c>
    </row>
    <row r="25" spans="1:4" x14ac:dyDescent="0.25">
      <c r="A25" t="s">
        <v>121</v>
      </c>
      <c r="B25" t="s">
        <v>191</v>
      </c>
      <c r="C25" t="s">
        <v>216</v>
      </c>
      <c r="D25" s="5" t="s">
        <v>87</v>
      </c>
    </row>
    <row r="26" spans="1:4" x14ac:dyDescent="0.25">
      <c r="A26" t="s">
        <v>120</v>
      </c>
      <c r="B26" t="s">
        <v>191</v>
      </c>
      <c r="C26" t="s">
        <v>215</v>
      </c>
      <c r="D26" s="5"/>
    </row>
    <row r="27" spans="1:4" x14ac:dyDescent="0.25">
      <c r="A27" t="s">
        <v>320</v>
      </c>
      <c r="B27" t="s">
        <v>191</v>
      </c>
      <c r="C27" t="s">
        <v>223</v>
      </c>
      <c r="D27" s="5" t="s">
        <v>87</v>
      </c>
    </row>
    <row r="28" spans="1:4" x14ac:dyDescent="0.25">
      <c r="A28" t="s">
        <v>128</v>
      </c>
      <c r="B28" t="s">
        <v>191</v>
      </c>
      <c r="C28" t="s">
        <v>224</v>
      </c>
      <c r="D28" s="5" t="s">
        <v>87</v>
      </c>
    </row>
    <row r="29" spans="1:4" x14ac:dyDescent="0.25">
      <c r="A29" t="s">
        <v>129</v>
      </c>
      <c r="B29" t="s">
        <v>191</v>
      </c>
      <c r="C29" t="s">
        <v>225</v>
      </c>
      <c r="D29" s="5" t="s">
        <v>87</v>
      </c>
    </row>
    <row r="30" spans="1:4" x14ac:dyDescent="0.25">
      <c r="A30" t="s">
        <v>130</v>
      </c>
      <c r="B30" t="s">
        <v>191</v>
      </c>
      <c r="C30" t="s">
        <v>226</v>
      </c>
      <c r="D30" s="5" t="s">
        <v>87</v>
      </c>
    </row>
    <row r="31" spans="1:4" x14ac:dyDescent="0.25">
      <c r="A31" t="s">
        <v>98</v>
      </c>
      <c r="B31" t="s">
        <v>191</v>
      </c>
      <c r="C31" t="s">
        <v>193</v>
      </c>
      <c r="D31" s="5" t="s">
        <v>87</v>
      </c>
    </row>
    <row r="32" spans="1:4" x14ac:dyDescent="0.25">
      <c r="A32" t="s">
        <v>115</v>
      </c>
      <c r="B32" t="s">
        <v>191</v>
      </c>
      <c r="C32" t="s">
        <v>210</v>
      </c>
      <c r="D32" s="5" t="s">
        <v>87</v>
      </c>
    </row>
    <row r="33" spans="1:4" x14ac:dyDescent="0.25">
      <c r="A33" t="s">
        <v>131</v>
      </c>
      <c r="B33" t="s">
        <v>191</v>
      </c>
      <c r="C33" t="s">
        <v>227</v>
      </c>
      <c r="D33" s="5" t="s">
        <v>87</v>
      </c>
    </row>
    <row r="34" spans="1:4" x14ac:dyDescent="0.25">
      <c r="A34" t="s">
        <v>132</v>
      </c>
      <c r="B34" t="s">
        <v>191</v>
      </c>
      <c r="C34" t="s">
        <v>228</v>
      </c>
      <c r="D34" s="5" t="s">
        <v>87</v>
      </c>
    </row>
    <row r="35" spans="1:4" x14ac:dyDescent="0.25">
      <c r="A35" t="s">
        <v>133</v>
      </c>
      <c r="B35" t="s">
        <v>191</v>
      </c>
      <c r="C35" t="s">
        <v>229</v>
      </c>
      <c r="D35" s="5" t="s">
        <v>87</v>
      </c>
    </row>
    <row r="36" spans="1:4" x14ac:dyDescent="0.25">
      <c r="A36" t="s">
        <v>109</v>
      </c>
      <c r="B36" t="s">
        <v>191</v>
      </c>
      <c r="C36" t="s">
        <v>204</v>
      </c>
      <c r="D36" s="5" t="s">
        <v>87</v>
      </c>
    </row>
    <row r="37" spans="1:4" x14ac:dyDescent="0.25">
      <c r="A37" t="s">
        <v>134</v>
      </c>
      <c r="B37" t="s">
        <v>191</v>
      </c>
      <c r="C37" t="s">
        <v>230</v>
      </c>
      <c r="D37" s="5" t="s">
        <v>87</v>
      </c>
    </row>
    <row r="38" spans="1:4" x14ac:dyDescent="0.25">
      <c r="A38" t="s">
        <v>135</v>
      </c>
      <c r="B38" t="s">
        <v>231</v>
      </c>
      <c r="C38" t="s">
        <v>232</v>
      </c>
      <c r="D38" s="5" t="s">
        <v>87</v>
      </c>
    </row>
    <row r="39" spans="1:4" x14ac:dyDescent="0.25">
      <c r="A39" t="s">
        <v>136</v>
      </c>
      <c r="B39" t="s">
        <v>231</v>
      </c>
      <c r="C39" t="s">
        <v>233</v>
      </c>
      <c r="D39" s="5" t="s">
        <v>87</v>
      </c>
    </row>
    <row r="40" spans="1:4" x14ac:dyDescent="0.25">
      <c r="A40" t="s">
        <v>151</v>
      </c>
      <c r="B40" t="s">
        <v>231</v>
      </c>
      <c r="C40" t="s">
        <v>247</v>
      </c>
      <c r="D40" s="5" t="s">
        <v>87</v>
      </c>
    </row>
    <row r="41" spans="1:4" x14ac:dyDescent="0.25">
      <c r="A41" t="s">
        <v>137</v>
      </c>
      <c r="B41" t="s">
        <v>231</v>
      </c>
      <c r="C41" t="s">
        <v>234</v>
      </c>
      <c r="D41" s="5" t="s">
        <v>87</v>
      </c>
    </row>
    <row r="42" spans="1:4" x14ac:dyDescent="0.25">
      <c r="A42" t="s">
        <v>152</v>
      </c>
      <c r="B42" t="s">
        <v>231</v>
      </c>
      <c r="C42" t="s">
        <v>248</v>
      </c>
      <c r="D42" s="5" t="s">
        <v>86</v>
      </c>
    </row>
    <row r="43" spans="1:4" x14ac:dyDescent="0.25">
      <c r="A43" t="s">
        <v>142</v>
      </c>
      <c r="B43" t="s">
        <v>231</v>
      </c>
      <c r="C43" t="s">
        <v>238</v>
      </c>
      <c r="D43" s="5" t="s">
        <v>87</v>
      </c>
    </row>
    <row r="44" spans="1:4" x14ac:dyDescent="0.25">
      <c r="A44" t="s">
        <v>150</v>
      </c>
      <c r="B44" t="s">
        <v>231</v>
      </c>
      <c r="C44" t="s">
        <v>246</v>
      </c>
      <c r="D44" s="5" t="s">
        <v>86</v>
      </c>
    </row>
    <row r="45" spans="1:4" x14ac:dyDescent="0.25">
      <c r="A45" t="s">
        <v>149</v>
      </c>
      <c r="B45" t="s">
        <v>231</v>
      </c>
      <c r="C45" t="s">
        <v>245</v>
      </c>
      <c r="D45" s="5" t="s">
        <v>86</v>
      </c>
    </row>
    <row r="46" spans="1:4" x14ac:dyDescent="0.25">
      <c r="A46" t="s">
        <v>144</v>
      </c>
      <c r="B46" t="s">
        <v>231</v>
      </c>
      <c r="C46" t="s">
        <v>240</v>
      </c>
      <c r="D46" s="5" t="s">
        <v>86</v>
      </c>
    </row>
    <row r="47" spans="1:4" x14ac:dyDescent="0.25">
      <c r="A47" t="s">
        <v>138</v>
      </c>
      <c r="B47" t="s">
        <v>231</v>
      </c>
      <c r="C47" t="s">
        <v>326</v>
      </c>
      <c r="D47" s="5" t="s">
        <v>87</v>
      </c>
    </row>
    <row r="48" spans="1:4" x14ac:dyDescent="0.25">
      <c r="A48" t="s">
        <v>143</v>
      </c>
      <c r="B48" t="s">
        <v>231</v>
      </c>
      <c r="C48" t="s">
        <v>239</v>
      </c>
      <c r="D48" s="5" t="s">
        <v>87</v>
      </c>
    </row>
    <row r="49" spans="1:4" x14ac:dyDescent="0.25">
      <c r="A49" t="s">
        <v>147</v>
      </c>
      <c r="B49" t="s">
        <v>231</v>
      </c>
      <c r="C49" t="s">
        <v>243</v>
      </c>
      <c r="D49" s="5" t="s">
        <v>87</v>
      </c>
    </row>
    <row r="50" spans="1:4" x14ac:dyDescent="0.25">
      <c r="A50" t="s">
        <v>145</v>
      </c>
      <c r="B50" t="s">
        <v>231</v>
      </c>
      <c r="C50" t="s">
        <v>241</v>
      </c>
      <c r="D50" s="5" t="s">
        <v>87</v>
      </c>
    </row>
    <row r="51" spans="1:4" x14ac:dyDescent="0.25">
      <c r="A51" t="s">
        <v>140</v>
      </c>
      <c r="B51" t="s">
        <v>231</v>
      </c>
      <c r="C51" t="s">
        <v>236</v>
      </c>
      <c r="D51" s="5" t="s">
        <v>86</v>
      </c>
    </row>
    <row r="52" spans="1:4" x14ac:dyDescent="0.25">
      <c r="A52" t="s">
        <v>148</v>
      </c>
      <c r="B52" t="s">
        <v>231</v>
      </c>
      <c r="C52" t="s">
        <v>244</v>
      </c>
      <c r="D52" s="5" t="s">
        <v>86</v>
      </c>
    </row>
    <row r="53" spans="1:4" x14ac:dyDescent="0.25">
      <c r="A53" t="s">
        <v>139</v>
      </c>
      <c r="B53" t="s">
        <v>231</v>
      </c>
      <c r="C53" t="s">
        <v>235</v>
      </c>
      <c r="D53" s="5" t="s">
        <v>86</v>
      </c>
    </row>
    <row r="54" spans="1:4" x14ac:dyDescent="0.25">
      <c r="A54" t="s">
        <v>146</v>
      </c>
      <c r="B54" t="s">
        <v>231</v>
      </c>
      <c r="C54" t="s">
        <v>242</v>
      </c>
      <c r="D54" s="5" t="s">
        <v>87</v>
      </c>
    </row>
    <row r="55" spans="1:4" x14ac:dyDescent="0.25">
      <c r="A55" t="s">
        <v>141</v>
      </c>
      <c r="B55" t="s">
        <v>231</v>
      </c>
      <c r="C55" t="s">
        <v>237</v>
      </c>
      <c r="D55" s="5" t="s">
        <v>86</v>
      </c>
    </row>
    <row r="56" spans="1:4" x14ac:dyDescent="0.25">
      <c r="A56" t="s">
        <v>155</v>
      </c>
      <c r="B56" t="s">
        <v>249</v>
      </c>
      <c r="C56" t="s">
        <v>252</v>
      </c>
      <c r="D56" s="5" t="s">
        <v>88</v>
      </c>
    </row>
    <row r="57" spans="1:4" x14ac:dyDescent="0.25">
      <c r="A57" t="s">
        <v>185</v>
      </c>
      <c r="B57" t="s">
        <v>191</v>
      </c>
      <c r="C57" t="s">
        <v>322</v>
      </c>
      <c r="D57" s="5"/>
    </row>
    <row r="58" spans="1:4" x14ac:dyDescent="0.25">
      <c r="A58" t="s">
        <v>156</v>
      </c>
      <c r="B58" t="s">
        <v>249</v>
      </c>
      <c r="C58" t="s">
        <v>253</v>
      </c>
      <c r="D58" s="5"/>
    </row>
    <row r="59" spans="1:4" x14ac:dyDescent="0.25">
      <c r="A59" t="s">
        <v>153</v>
      </c>
      <c r="B59" t="s">
        <v>249</v>
      </c>
      <c r="C59" t="s">
        <v>250</v>
      </c>
      <c r="D59" s="5" t="s">
        <v>88</v>
      </c>
    </row>
    <row r="60" spans="1:4" x14ac:dyDescent="0.25">
      <c r="A60" t="s">
        <v>154</v>
      </c>
      <c r="B60" t="s">
        <v>249</v>
      </c>
      <c r="C60" t="s">
        <v>251</v>
      </c>
      <c r="D60" s="5" t="s">
        <v>88</v>
      </c>
    </row>
    <row r="61" spans="1:4" x14ac:dyDescent="0.25">
      <c r="A61" t="s">
        <v>311</v>
      </c>
      <c r="B61" t="s">
        <v>218</v>
      </c>
      <c r="C61" t="s">
        <v>313</v>
      </c>
      <c r="D61" s="5" t="s">
        <v>87</v>
      </c>
    </row>
    <row r="62" spans="1:4" x14ac:dyDescent="0.25">
      <c r="A62" t="s">
        <v>124</v>
      </c>
      <c r="B62" t="s">
        <v>218</v>
      </c>
      <c r="C62" t="s">
        <v>219</v>
      </c>
      <c r="D62" s="5" t="s">
        <v>87</v>
      </c>
    </row>
    <row r="63" spans="1:4" x14ac:dyDescent="0.25">
      <c r="A63" t="s">
        <v>160</v>
      </c>
      <c r="B63" t="s">
        <v>218</v>
      </c>
      <c r="C63" t="s">
        <v>257</v>
      </c>
      <c r="D63" s="5" t="s">
        <v>87</v>
      </c>
    </row>
    <row r="64" spans="1:4" x14ac:dyDescent="0.25">
      <c r="A64" t="s">
        <v>161</v>
      </c>
      <c r="B64" t="s">
        <v>218</v>
      </c>
      <c r="C64" t="s">
        <v>258</v>
      </c>
      <c r="D64" s="5" t="s">
        <v>87</v>
      </c>
    </row>
    <row r="65" spans="1:4" x14ac:dyDescent="0.25">
      <c r="A65" t="s">
        <v>166</v>
      </c>
      <c r="B65" t="s">
        <v>218</v>
      </c>
      <c r="C65" t="s">
        <v>262</v>
      </c>
      <c r="D65" s="5" t="s">
        <v>87</v>
      </c>
    </row>
    <row r="66" spans="1:4" x14ac:dyDescent="0.25">
      <c r="A66" t="s">
        <v>172</v>
      </c>
      <c r="B66" t="s">
        <v>218</v>
      </c>
      <c r="C66" t="s">
        <v>267</v>
      </c>
      <c r="D66" s="5" t="s">
        <v>87</v>
      </c>
    </row>
    <row r="67" spans="1:4" x14ac:dyDescent="0.25">
      <c r="A67" t="s">
        <v>162</v>
      </c>
      <c r="B67" t="s">
        <v>218</v>
      </c>
      <c r="C67" t="s">
        <v>323</v>
      </c>
      <c r="D67" s="5" t="s">
        <v>87</v>
      </c>
    </row>
    <row r="68" spans="1:4" x14ac:dyDescent="0.25">
      <c r="A68" t="s">
        <v>125</v>
      </c>
      <c r="B68" t="s">
        <v>218</v>
      </c>
      <c r="C68" t="s">
        <v>220</v>
      </c>
      <c r="D68" s="5" t="s">
        <v>87</v>
      </c>
    </row>
    <row r="69" spans="1:4" x14ac:dyDescent="0.25">
      <c r="A69" t="s">
        <v>168</v>
      </c>
      <c r="B69" t="s">
        <v>218</v>
      </c>
      <c r="C69" t="s">
        <v>263</v>
      </c>
      <c r="D69" s="5" t="s">
        <v>87</v>
      </c>
    </row>
    <row r="70" spans="1:4" x14ac:dyDescent="0.25">
      <c r="A70" t="s">
        <v>167</v>
      </c>
      <c r="B70" t="s">
        <v>218</v>
      </c>
      <c r="C70" t="s">
        <v>324</v>
      </c>
      <c r="D70" s="5" t="s">
        <v>87</v>
      </c>
    </row>
    <row r="71" spans="1:4" x14ac:dyDescent="0.25">
      <c r="A71" t="s">
        <v>158</v>
      </c>
      <c r="B71" t="s">
        <v>218</v>
      </c>
      <c r="C71" t="s">
        <v>255</v>
      </c>
      <c r="D71" s="5" t="s">
        <v>87</v>
      </c>
    </row>
    <row r="72" spans="1:4" x14ac:dyDescent="0.25">
      <c r="A72" t="s">
        <v>126</v>
      </c>
      <c r="B72" t="s">
        <v>218</v>
      </c>
      <c r="C72" t="s">
        <v>221</v>
      </c>
      <c r="D72" s="5" t="s">
        <v>87</v>
      </c>
    </row>
    <row r="73" spans="1:4" x14ac:dyDescent="0.25">
      <c r="A73" t="s">
        <v>173</v>
      </c>
      <c r="B73" t="s">
        <v>218</v>
      </c>
      <c r="C73" t="s">
        <v>268</v>
      </c>
      <c r="D73" s="5" t="s">
        <v>87</v>
      </c>
    </row>
    <row r="74" spans="1:4" x14ac:dyDescent="0.25">
      <c r="A74" t="s">
        <v>127</v>
      </c>
      <c r="B74" t="s">
        <v>218</v>
      </c>
      <c r="C74" t="s">
        <v>222</v>
      </c>
      <c r="D74" s="5" t="s">
        <v>87</v>
      </c>
    </row>
    <row r="75" spans="1:4" x14ac:dyDescent="0.25">
      <c r="A75" t="s">
        <v>310</v>
      </c>
      <c r="B75" t="s">
        <v>218</v>
      </c>
      <c r="C75" t="s">
        <v>312</v>
      </c>
      <c r="D75" s="5" t="s">
        <v>87</v>
      </c>
    </row>
    <row r="76" spans="1:4" x14ac:dyDescent="0.25">
      <c r="A76" t="s">
        <v>159</v>
      </c>
      <c r="B76" t="s">
        <v>218</v>
      </c>
      <c r="C76" t="s">
        <v>256</v>
      </c>
      <c r="D76" s="5" t="s">
        <v>87</v>
      </c>
    </row>
    <row r="77" spans="1:4" x14ac:dyDescent="0.25">
      <c r="A77" t="s">
        <v>164</v>
      </c>
      <c r="B77" t="s">
        <v>218</v>
      </c>
      <c r="C77" t="s">
        <v>260</v>
      </c>
      <c r="D77" s="5" t="s">
        <v>87</v>
      </c>
    </row>
    <row r="78" spans="1:4" x14ac:dyDescent="0.25">
      <c r="A78" t="s">
        <v>171</v>
      </c>
      <c r="B78" t="s">
        <v>218</v>
      </c>
      <c r="C78" t="s">
        <v>266</v>
      </c>
      <c r="D78" s="5" t="s">
        <v>87</v>
      </c>
    </row>
    <row r="79" spans="1:4" x14ac:dyDescent="0.25">
      <c r="A79" t="s">
        <v>169</v>
      </c>
      <c r="B79" t="s">
        <v>218</v>
      </c>
      <c r="C79" t="s">
        <v>264</v>
      </c>
      <c r="D79" s="5" t="s">
        <v>87</v>
      </c>
    </row>
    <row r="80" spans="1:4" x14ac:dyDescent="0.25">
      <c r="A80" t="s">
        <v>170</v>
      </c>
      <c r="B80" t="s">
        <v>218</v>
      </c>
      <c r="C80" t="s">
        <v>265</v>
      </c>
      <c r="D80" s="5" t="s">
        <v>87</v>
      </c>
    </row>
    <row r="81" spans="1:4" x14ac:dyDescent="0.25">
      <c r="A81" t="s">
        <v>165</v>
      </c>
      <c r="B81" t="s">
        <v>218</v>
      </c>
      <c r="C81" t="s">
        <v>261</v>
      </c>
      <c r="D81" s="5" t="s">
        <v>87</v>
      </c>
    </row>
    <row r="82" spans="1:4" x14ac:dyDescent="0.25">
      <c r="A82" t="s">
        <v>123</v>
      </c>
      <c r="B82" t="s">
        <v>218</v>
      </c>
      <c r="C82" t="s">
        <v>319</v>
      </c>
      <c r="D82" s="5" t="s">
        <v>87</v>
      </c>
    </row>
    <row r="83" spans="1:4" x14ac:dyDescent="0.25">
      <c r="A83" t="s">
        <v>157</v>
      </c>
      <c r="B83" t="s">
        <v>218</v>
      </c>
      <c r="C83" t="s">
        <v>254</v>
      </c>
      <c r="D83" s="5" t="s">
        <v>87</v>
      </c>
    </row>
    <row r="84" spans="1:4" x14ac:dyDescent="0.25">
      <c r="A84" t="s">
        <v>163</v>
      </c>
      <c r="B84" t="s">
        <v>218</v>
      </c>
      <c r="C84" t="s">
        <v>259</v>
      </c>
      <c r="D84" s="5" t="s">
        <v>87</v>
      </c>
    </row>
  </sheetData>
  <sheetProtection algorithmName="SHA-512" hashValue="K61zdmMMHWdCoCEV6VIkQ7b8c/JZaASdYT/WRElcKz8sMNDsOgwrBWy63z73mNvCzPYFmvFGYCxQW7G0+J215g==" saltValue="2Y5nVBudgNUwCAglZHW4eQ==" spinCount="100000" sheet="1" objects="1" scenarios="1"/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44</vt:i4>
      </vt:variant>
    </vt:vector>
  </HeadingPairs>
  <TitlesOfParts>
    <vt:vector size="56" baseType="lpstr">
      <vt:lpstr>Įvadas</vt:lpstr>
      <vt:lpstr>Bendra informacija</vt:lpstr>
      <vt:lpstr>VandensStebėsenaMėginiai</vt:lpstr>
      <vt:lpstr>VandensStebėsenaRodikliai</vt:lpstr>
      <vt:lpstr>VeiklosStebėsenaMėginiai</vt:lpstr>
      <vt:lpstr>VeiklosStebėsenaRodikliai</vt:lpstr>
      <vt:lpstr>Rodikliai</vt:lpstr>
      <vt:lpstr>_tarpinės</vt:lpstr>
      <vt:lpstr>Rodikliai (vandens)</vt:lpstr>
      <vt:lpstr>Rodikliai (veiklos)</vt:lpstr>
      <vt:lpstr>Dažnumo grupės</vt:lpstr>
      <vt:lpstr>Vandens ruošimas</vt:lpstr>
      <vt:lpstr>DeklarMetai</vt:lpstr>
      <vt:lpstr>DeklarTeritorija</vt:lpstr>
      <vt:lpstr>GVTOT</vt:lpstr>
      <vt:lpstr>GVTS</vt:lpstr>
      <vt:lpstr>GyvSkaicius</vt:lpstr>
      <vt:lpstr>JAKodas</vt:lpstr>
      <vt:lpstr>JAPavad</vt:lpstr>
      <vt:lpstr>KontaktEmail</vt:lpstr>
      <vt:lpstr>KontaktPareigos</vt:lpstr>
      <vt:lpstr>KontaktTelNr</vt:lpstr>
      <vt:lpstr>KontaktVardas</vt:lpstr>
      <vt:lpstr>KontTvirtData</vt:lpstr>
      <vt:lpstr>KontTvirtNr</vt:lpstr>
      <vt:lpstr>KontTvirtPareigos</vt:lpstr>
      <vt:lpstr>KontTvirtVardas</vt:lpstr>
      <vt:lpstr>PlanGrA</vt:lpstr>
      <vt:lpstr>PlanGrANote</vt:lpstr>
      <vt:lpstr>PlanGrB</vt:lpstr>
      <vt:lpstr>PlanGrBNote</vt:lpstr>
      <vt:lpstr>PlanGrDr</vt:lpstr>
      <vt:lpstr>PlanGrDrNote</vt:lpstr>
      <vt:lpstr>PlanGrRad</vt:lpstr>
      <vt:lpstr>PlanGrRadNote</vt:lpstr>
      <vt:lpstr>VandensStebėsenaMėginiai!Print_Titles</vt:lpstr>
      <vt:lpstr>VandensStebėsenaRodikliai!Print_Titles</vt:lpstr>
      <vt:lpstr>VeiklosStebėsenaMėginiai!Print_Titles</vt:lpstr>
      <vt:lpstr>VeiklosStebėsenaRodikliai!Print_Titles</vt:lpstr>
      <vt:lpstr>ReikGrA</vt:lpstr>
      <vt:lpstr>ReikGrB</vt:lpstr>
      <vt:lpstr>ReikGrDr</vt:lpstr>
      <vt:lpstr>ReikGrRad</vt:lpstr>
      <vt:lpstr>Ruos0</vt:lpstr>
      <vt:lpstr>Ruos1</vt:lpstr>
      <vt:lpstr>Ruos2</vt:lpstr>
      <vt:lpstr>Ruos3</vt:lpstr>
      <vt:lpstr>Ruos4</vt:lpstr>
      <vt:lpstr>Ruos5</vt:lpstr>
      <vt:lpstr>Ruos6</vt:lpstr>
      <vt:lpstr>Ruos7</vt:lpstr>
      <vt:lpstr>Ruos9</vt:lpstr>
      <vt:lpstr>TarpDrPlan</vt:lpstr>
      <vt:lpstr>TarpDrReik</vt:lpstr>
      <vt:lpstr>VandensKiekis</vt:lpstr>
      <vt:lpstr>Versija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2025-10-03T07:37:56Z</dcterms:created>
  <dcterms:modified xsi:type="dcterms:W3CDTF">2026-01-13T07:02:17Z</dcterms:modified>
  <cp:category/>
  <cp:contentStatus/>
</cp:coreProperties>
</file>